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昌江“十三五”项目" sheetId="1" r:id="rId1"/>
  </sheets>
  <definedNames>
    <definedName name="_xlnm.Print_Titles" localSheetId="0">'昌江“十三五”项目'!$1:$1</definedName>
  </definedNames>
  <calcPr fullCalcOnLoad="1"/>
</workbook>
</file>

<file path=xl/sharedStrings.xml><?xml version="1.0" encoding="utf-8"?>
<sst xmlns="http://schemas.openxmlformats.org/spreadsheetml/2006/main" count="1340" uniqueCount="653">
  <si>
    <t>序号</t>
  </si>
  <si>
    <t xml:space="preserve"> 项目名称</t>
  </si>
  <si>
    <t>项目单位</t>
  </si>
  <si>
    <t>建设 性质</t>
  </si>
  <si>
    <t>建设内容和规模</t>
  </si>
  <si>
    <t>建设
地点</t>
  </si>
  <si>
    <t>建设年限</t>
  </si>
  <si>
    <t>总投资</t>
  </si>
  <si>
    <t>已完成
投资</t>
  </si>
  <si>
    <t>“十三五”   计划投资</t>
  </si>
  <si>
    <t>备  注</t>
  </si>
  <si>
    <t>负责处室</t>
  </si>
  <si>
    <t>合   计（180个）</t>
  </si>
  <si>
    <t>一、产业项目（78个）</t>
  </si>
  <si>
    <t>（一）旅游（25个）</t>
  </si>
  <si>
    <t>棋子湾恒大海上娱乐运动中心及酒店项目</t>
  </si>
  <si>
    <t>昌江盛大投资有限公司、昌江广亿房地产开发有限公司</t>
  </si>
  <si>
    <t>竣工</t>
  </si>
  <si>
    <t>主要建设内容包括①浪漫海角公园；②恒大棋子湾海上娱乐运动中心；③棋子湾1号酒店：总建筑面积为52024平方米；④棋子湾会议中心：总建筑面积为38255平方米；⑤海湾明珠：总建筑面积约为199887平方米。</t>
  </si>
  <si>
    <t>昌化镇</t>
  </si>
  <si>
    <t>2013-2020</t>
  </si>
  <si>
    <t>棋子湾奥特莱斯项目</t>
  </si>
  <si>
    <t>海南雨润地华旅游发展有限公司</t>
  </si>
  <si>
    <t>续建</t>
  </si>
  <si>
    <t>一个会所式酒店、一座五星级酒店、棋子湾世界名牌旅游购物度假村、游艇码头、联排度假屋、公寓及配套设施等。</t>
  </si>
  <si>
    <t>2014-2020</t>
  </si>
  <si>
    <t>棋子湾希望邻海度假酒店项目</t>
  </si>
  <si>
    <t>海南希望棋子湾旅游开发有限公司</t>
  </si>
  <si>
    <t>项目总建筑面积86730平方米；包括五星级酒店、产权式公寓等旅游配套设施。</t>
  </si>
  <si>
    <t>2014-2018</t>
  </si>
  <si>
    <t>群升·棋子湾海滩大酒店项目</t>
  </si>
  <si>
    <t>阳光城（昌江）棋子湾置业有限公司</t>
  </si>
  <si>
    <t>开工</t>
  </si>
  <si>
    <t>项目用地105.83亩，主要建设24栋产权式酒店及配套设施。</t>
  </si>
  <si>
    <t>2016-2019</t>
  </si>
  <si>
    <t>中南林海间度假酒店项目</t>
  </si>
  <si>
    <t>中南集团酒店管理有限公司</t>
  </si>
  <si>
    <t>建设五星级酒店面积12000平方米，包括主酒店、停车场、游泳池等服务配套设施。</t>
  </si>
  <si>
    <t>2016-2018</t>
  </si>
  <si>
    <t>棋子湾大东方国际名胜世界开发项目</t>
  </si>
  <si>
    <t>香港大东方置业发展有限公司</t>
  </si>
  <si>
    <t>在棋子湾至沙渔塘片区建设以休闲度假、海上娱乐、商业购物、动漫卡通、整形整形为主题的旅游休闲文化产业开发建设项目。</t>
  </si>
  <si>
    <t>2016-2026</t>
  </si>
  <si>
    <t>棋子湾国家海洋公园项目</t>
  </si>
  <si>
    <t>县海洋与渔业局</t>
  </si>
  <si>
    <t>建设国家级海洋公园，打造海南西部海洋旅游高地；建设国家海钓基地、休闲渔业基地和国家级生态文明示范区。</t>
  </si>
  <si>
    <t>2016-2020</t>
  </si>
  <si>
    <t>过河园岛海岛旅游项目</t>
  </si>
  <si>
    <t>通过出让海岛使用权，推进海岛旅游开发建设。</t>
  </si>
  <si>
    <t>2016-2017</t>
  </si>
  <si>
    <t>海上巴士观光旅游项目</t>
  </si>
  <si>
    <t>开通昌化-马荣-海尾-新港-海上巴士路线。</t>
  </si>
  <si>
    <t>马荣港游艇码头项目</t>
  </si>
  <si>
    <t>建设马荣港游艇码头。</t>
  </si>
  <si>
    <t>游艇码头补给站项目</t>
  </si>
  <si>
    <t>海南国宝花梨实业有限公司</t>
  </si>
  <si>
    <t>游艇码头泊位及基础设施建设、引进游艇</t>
  </si>
  <si>
    <t>海尾湿地公园项目</t>
  </si>
  <si>
    <t>海南瀚源昌达投资有限公司</t>
  </si>
  <si>
    <t>总建筑面积30700平方米，建设湿地公园、商务会所等设施。</t>
  </si>
  <si>
    <t>海尾镇</t>
  </si>
  <si>
    <t>2010-2018</t>
  </si>
  <si>
    <t>宝瑞森林生态休闲公园项目</t>
  </si>
  <si>
    <t>昌江城市投资建设有限公司</t>
  </si>
  <si>
    <t>建设度假酒店、巡护通道、黎族风情村寨、综合服务区及基础设施等；新建木栈道2条，总长10133米，配套14座旅游厕所，建设面积280平方米；瞭望亭一座，高40.1米，建设面积425平方米；标示标牌65个和垃圾箱102个。</t>
  </si>
  <si>
    <t>石碌镇</t>
  </si>
  <si>
    <t>2014-2017</t>
  </si>
  <si>
    <t>霸王岭雨林氧吧小镇项目</t>
  </si>
  <si>
    <t>海南省霸王岭林业局</t>
  </si>
  <si>
    <t>主要建设民居工程、七叉河河道整治、商业街开发、、旅游道路改造、污水处理、基础设施配套等。</t>
  </si>
  <si>
    <t>霸王岭</t>
  </si>
  <si>
    <t>2013－2016</t>
  </si>
  <si>
    <t>霸王岭大酒店项目</t>
  </si>
  <si>
    <t>海南光大房地产开发有限公司</t>
  </si>
  <si>
    <t>酒店、别墅，总建筑面积30851㎡。</t>
  </si>
  <si>
    <t>霸王岭
林业局</t>
  </si>
  <si>
    <t>2015-2018</t>
  </si>
  <si>
    <t>皇帝洞及十里画廊项目</t>
  </si>
  <si>
    <t>海南昌江晋商旅游文化开发有限公司</t>
  </si>
  <si>
    <t>依托皇帝洞和十里画廊景点建设旅游配套设施，打造建设5A级景区。</t>
  </si>
  <si>
    <t>王下乡</t>
  </si>
  <si>
    <t>2016－2018</t>
  </si>
  <si>
    <t>七叉旅游景区合作开发项目</t>
  </si>
  <si>
    <t>海南海花屿酒店管理有限公司</t>
  </si>
  <si>
    <t>建设集田园温泉疗养、山水休闲度假、旅游观光为一体的国家4A级以上旅游景区。</t>
  </si>
  <si>
    <t>七叉镇</t>
  </si>
  <si>
    <t xml:space="preserve">   七叉温泉度假酒店项目</t>
  </si>
  <si>
    <t>依托七叉温泉资源，建设五星级度假酒店及配套设施。</t>
  </si>
  <si>
    <t>2016－2020</t>
  </si>
  <si>
    <t>昌化江畔木棉公园项目</t>
  </si>
  <si>
    <t>海南华盛天涯水泥有限公司</t>
  </si>
  <si>
    <t>依托七叉独特的木棉自然景观，打造建设5A级景区。</t>
  </si>
  <si>
    <t>“三月三”活动永久会址项目</t>
  </si>
  <si>
    <t>县旅游委</t>
  </si>
  <si>
    <r>
      <t>在七叉镇昌化江爱情洞建设三月三永久会址广场。项目占地</t>
    </r>
    <r>
      <rPr>
        <sz val="12"/>
        <rFont val="Times New Roman"/>
        <family val="1"/>
      </rPr>
      <t>80</t>
    </r>
    <r>
      <rPr>
        <sz val="12"/>
        <rFont val="宋体"/>
        <family val="0"/>
      </rPr>
      <t>亩，设置停车场，演出广场、黎族文化展示馆、技艺展示馆、休闲驿站、旅游厕所、广场大门、廊架人物、生产生活雕塑、保安亭、观景亭等。</t>
    </r>
  </si>
  <si>
    <t>岭仙谷庄园（一期）项目</t>
  </si>
  <si>
    <t>海南锦霖艺威置业有限公司</t>
  </si>
  <si>
    <t>新建五星级度假酒店40000平方米，设置客房500套，副楼1000平方米，员工宿舍1000平方米；建设高端养老别墅18000平方米，设置500套，会所及养生馆3000平方米，员工宿舍600平方米，休闲中心区1200平方米，配套建设道路、停车场、物业办公区、休闲长廊、观景亭、绿化、公厕等工程。</t>
  </si>
  <si>
    <t>南海文化宛项目</t>
  </si>
  <si>
    <t>建设昌化大岭峻灵王文化核心区，主景区占地3200亩。</t>
  </si>
  <si>
    <t>核电工业科普旅游项目</t>
  </si>
  <si>
    <t>海南核电有限公司</t>
  </si>
  <si>
    <t>依托昌江核电工业项目，打造核电科普旅游教育基地。</t>
  </si>
  <si>
    <t>乌烈峨港田野公园项目</t>
  </si>
  <si>
    <t>建设旅游综合服务中心（含游客到访中心、旅游厕所、生态停车场、休闲驿站、保安亭等）一个，打造创意田园、美丽黎乡、现代农谷、纯美果林、运动绿谷、养生花谷六大组团。</t>
  </si>
  <si>
    <t>乌烈镇</t>
  </si>
  <si>
    <t>2017－2020</t>
  </si>
  <si>
    <t xml:space="preserve">   峨港岭角樱花公园项目</t>
  </si>
  <si>
    <t>建设樱花公园约1000亩。</t>
  </si>
  <si>
    <t>2017-2020</t>
  </si>
  <si>
    <t>海南石碌铁矿矿山公园</t>
  </si>
  <si>
    <t>海南海钢集团有限公司</t>
  </si>
  <si>
    <t>预备</t>
  </si>
  <si>
    <t>利用石碌铁矿北一露天采场废弃矿山，规划建设集商务、休闲、度假、会议、科普、旅游观光为一体的矿山公园。</t>
  </si>
  <si>
    <t>昌化江热带河谷溶岩地质公园项目</t>
  </si>
  <si>
    <t>县国土局</t>
  </si>
  <si>
    <t>对七叉镇、王下乡段的昌化江以及南阳溪、南尧河两岸典型的地质遗产进行保护，规划建设旅游基础设施。</t>
  </si>
  <si>
    <t>（二）旅游房地产（8个）</t>
  </si>
  <si>
    <t>棋子湾半岛阳光项目</t>
  </si>
  <si>
    <t>海南昌江昌棋旅游开发有限公司</t>
  </si>
  <si>
    <t>项目一期规划总用地32145㎡，总建筑面积35359.5㎡，其中洋房30859.5㎡，商铺4500㎡，容积率1.1，建筑密度28%，最大建筑高度20M</t>
  </si>
  <si>
    <t>2015-2020</t>
  </si>
  <si>
    <t>棋子湾中南林海间项目</t>
  </si>
  <si>
    <t>昌江中南房地产开发有限公司</t>
  </si>
  <si>
    <t>产权式酒店，总建筑面积80450㎡。</t>
  </si>
  <si>
    <t>2014-2019</t>
  </si>
  <si>
    <t>昌化渔港风情度假小镇综合开发项目（首期）</t>
  </si>
  <si>
    <t>海南棋子湾海港房地产开发有限公司</t>
  </si>
  <si>
    <t>项目总用地面积78120平方米，住宅2800套。总建筑面积156250平方米，配套建设园区会所、后勤及设备功能用房、给排水、消防、电气、景观绿化、停车场等工程。</t>
  </si>
  <si>
    <t>县城地产酒店项目</t>
  </si>
  <si>
    <t>白沙凯达实业公司、海南地恒实业投资有限公司、昌江摩根投资有限公司、海南恒基房地产开发有限公司、海南昌江鑫龙房地产开发有限公司、海南松之光商业酒店有限公司、海南银湾旅游房地产投资有限公司、海南省昌江鸿发实业有限公司、海南农垦昌江红林投资有限公司等</t>
  </si>
  <si>
    <t>包含昌江金凯时代广场、福源小区、紫金城公园小区、恒基城市综合体、昌江松之光商业酒店、昌江银湾国际花园酒店、昌江揽金酒店、红林鸿泰福居城市综合体、翠峰林苑等项目</t>
  </si>
  <si>
    <t>2013-2018</t>
  </si>
  <si>
    <t>绿岛·金昌水岸项目</t>
  </si>
  <si>
    <t>海南琼华置业有限公司</t>
  </si>
  <si>
    <t>项目地块总面积90亩，总建筑面积约12万方，整体建筑以住宅为主，兼顾商业配套。</t>
  </si>
  <si>
    <t>华田城项目</t>
  </si>
  <si>
    <t>昌江华田房地产开发有限公司</t>
  </si>
  <si>
    <t>总建筑面积9万平方米，主要建设写字楼，公寓楼、酒店及商业住宅楼。</t>
  </si>
  <si>
    <t>霸王岭万平嘉园项目</t>
  </si>
  <si>
    <t>建设花园洋房52栋，总建筑面积89300㎡。</t>
  </si>
  <si>
    <t>2015-2019</t>
  </si>
  <si>
    <t>“知言•壹号公馆”项目</t>
  </si>
  <si>
    <t>海南知言房地产开发有限公司</t>
  </si>
  <si>
    <t>总建筑面积165541.28㎡，由11栋5层、21栋小高层和3栋9层的公寓组成。</t>
  </si>
  <si>
    <t>（三）工业（11个）</t>
  </si>
  <si>
    <t>取得海南电网公司准入函（海南电网函〔2015〕56号），可行性研究报告于2014年9月通过华电集团技术经济评价中心审查，已取得省发改委正式备案批复。</t>
  </si>
  <si>
    <t>昌江核电一期2×65万千瓦
工程</t>
  </si>
  <si>
    <t>CNP650MW压水堆核电机组，容量2×650MW。</t>
  </si>
  <si>
    <t>2010-2016</t>
  </si>
  <si>
    <t>昌江核电二期2×100万千瓦
工程</t>
  </si>
  <si>
    <t>建设HPR1000（华龙一号）压水堆核电机组，容量2×1000MW。</t>
  </si>
  <si>
    <t>2017-2022</t>
  </si>
  <si>
    <t>资金申报阶段</t>
  </si>
  <si>
    <t>昌江核电弃土区光伏发电项目</t>
  </si>
  <si>
    <t>弃土区占地面积约600亩，建设光伏发电装机容量12MW。</t>
  </si>
  <si>
    <t>2016－2017</t>
  </si>
  <si>
    <t>打显水库40兆瓦渔光互补发电项目</t>
  </si>
  <si>
    <t>海南葆华新能源有限公司</t>
  </si>
  <si>
    <t>建设40兆瓦光伏发电站。</t>
  </si>
  <si>
    <t>2015-2016</t>
  </si>
  <si>
    <t>完成测风塔的树立，当前正在测风阶段（2014年8月至2015年8月）。初步可研报告已完成。</t>
  </si>
  <si>
    <t>昌江25MW农业光伏项目</t>
  </si>
  <si>
    <t>昌江昌源光伏电力开发有限公司</t>
  </si>
  <si>
    <t>以“农业先行，光伏紧跟”的模式进行开工建设，建设规模25MW，占地506.73亩。</t>
  </si>
  <si>
    <t>叉河镇</t>
  </si>
  <si>
    <t>石碌铁矿资源深部开采项目</t>
  </si>
  <si>
    <t>海南矿业股份有限公司</t>
  </si>
  <si>
    <t>年采选铁矿石原矿480万吨。主要建设包括主井、副井、进风井、回风井、主斜坡道、排土场以及配套的供水、供电等公辅设施。</t>
  </si>
  <si>
    <t>2009-2018</t>
  </si>
  <si>
    <t>正在编制项目建议书。</t>
  </si>
  <si>
    <t>铁、钴、铜工程技术研究中心项目</t>
  </si>
  <si>
    <t>建设会展中心、中心办公综合楼、选矿扩大连选实验室、化验测试中心、采矿实验室、健身房、污水处理用房、车库、原料棚、值班室等。总建筑面积约13770平方米。</t>
  </si>
  <si>
    <t>华盛水泥环保技改项目</t>
  </si>
  <si>
    <t>（1）25000t/a氨水生产工程</t>
  </si>
  <si>
    <t>昌江华盛天涯水泥有限公司</t>
  </si>
  <si>
    <t>年产25000吨氨水生产工程</t>
  </si>
  <si>
    <t>昌江循环经济工业园区</t>
  </si>
  <si>
    <t>（2）华盛节能环保技改项目</t>
  </si>
  <si>
    <t>日发运量10000吨的熟料发运中心，年产水泥95万吨水泥粉磨节能技改项目，年产商品混凝土30万立方米的搅拌站项目。</t>
  </si>
  <si>
    <t>华润水泥环保技改项目</t>
  </si>
  <si>
    <t>（1）水泥窑协同处置固体废弃物项目</t>
  </si>
  <si>
    <t>华润水泥（昌江）有限公司</t>
  </si>
  <si>
    <t>废弃物储存库、废弃物处置厂房、输送设备和管道购置安装、臭气处置设施。</t>
  </si>
  <si>
    <t>（2）绿泥处置项目</t>
  </si>
  <si>
    <t>绿泥储存库、喂料、计量输送设备。</t>
  </si>
  <si>
    <t>（3）城市垃圾焚烧项目</t>
  </si>
  <si>
    <t>垃圾储存库、分选设备、破碎粉磨设备、处置厂房、输送设备和管道购置安装、臭气处置设施。</t>
  </si>
  <si>
    <t>2017-2018</t>
  </si>
  <si>
    <t>（4）一线窑窑头电改袋项目</t>
  </si>
  <si>
    <t>一线窑窑头</t>
  </si>
  <si>
    <t>2015-2017</t>
  </si>
  <si>
    <t>（5）二线窑篦冷机项目</t>
  </si>
  <si>
    <t>二线窑窑头</t>
  </si>
  <si>
    <t>昌江农产品加工运销中心项目</t>
  </si>
  <si>
    <t>昌江绿宝农产品物流有限公司、昌江绿兴农业开发有限公司</t>
  </si>
  <si>
    <t>建设加工厂房5000平方米，冷库3000吨，速冻库160平方米，低温库320平方米，综合大楼3000平方米。</t>
  </si>
  <si>
    <t>2016-2022</t>
  </si>
  <si>
    <t>桑蚕产业深加工项目</t>
  </si>
  <si>
    <t>海南上谷茧丝绸有限公司</t>
  </si>
  <si>
    <t>建设1座蚕茧加工、丝绵被加工为一体的综合性加工厂等；建设２－３座以桑枝为原料的生物质燃料加工厂，为蚕茧加工、海产品烘干、桑叶茶烘干、果蔬烘干提供燃料。</t>
  </si>
  <si>
    <t>2018-2020年</t>
  </si>
  <si>
    <t>（四）农业（22个）</t>
  </si>
  <si>
    <t>昌江特种野猪养殖项目</t>
  </si>
  <si>
    <t>昌江玉绿宝生态农业有限公司</t>
  </si>
  <si>
    <t>建设特种野猪养殖基地，项目总占地面积约900多亩，建设内容主要包括各类猪舍、购置高新仪器设备和配套设施，引进野猪新品种等，另外还有青饲料种植、围栏等相应的配套工程等。</t>
  </si>
  <si>
    <t>乌烈黑山羊及肉牛养殖基地
项目</t>
  </si>
  <si>
    <t>昌江雪古丽农业科技有限公司</t>
  </si>
  <si>
    <t>建设2000只乌烈黑山羊种羊养殖基地、200头黄牛改良基地以及牛羊肉联加工厂和有机肥加工厂。总占地面积约623亩，主要建设包括:各类牛羊圈舍、粪便处理设施，围墙及防疫隔离带，青储池、饲料库，办公室及宿舍，实验室等建筑，饮用水源工程，各种配套仪器TMR、设备、工具等。</t>
  </si>
  <si>
    <t>十月田镇</t>
  </si>
  <si>
    <t>2016-2025</t>
  </si>
  <si>
    <t>安旭乌烈羊养殖基地项目</t>
  </si>
  <si>
    <t>企业</t>
  </si>
  <si>
    <t>建设养殖场区60亩、草地300亩，羊存栏量3000只，年出栏4000只。</t>
  </si>
  <si>
    <t>在建养殖场</t>
  </si>
  <si>
    <t>野猪-沼气生态养殖示范基地项目</t>
  </si>
  <si>
    <t>企业、农户</t>
  </si>
  <si>
    <t>野猪养殖场，占地47.66亩，年产3800头野猪；沼气池、排污设施等。</t>
  </si>
  <si>
    <t>正建设养殖场</t>
  </si>
  <si>
    <t>菜田改造项目</t>
  </si>
  <si>
    <t>（1）石碌镇红星菜场菜田改造项目</t>
  </si>
  <si>
    <t>县农业局</t>
  </si>
  <si>
    <t>改造210亩菜田，建设混凝土田间道2公里，配套灌溉、排水等水利设施</t>
  </si>
  <si>
    <t>（2）海尾镇大安村打根塘田洋菜田改造项目</t>
  </si>
  <si>
    <t>改造2000亩菜田，完善给排水设施，田间道路平整等。</t>
  </si>
  <si>
    <t>（3）海尾镇南罗菜田改造
项目</t>
  </si>
  <si>
    <t>继续完善500亩菜田给排水设施、蓄水塘、路面平整、硬化等。</t>
  </si>
  <si>
    <t>冬季瓜菜标准化种植示范基地项目</t>
  </si>
  <si>
    <t>面积50000亩建设排灌系统、微喷灌设施、地膜覆盖。</t>
  </si>
  <si>
    <t>相关乡镇</t>
  </si>
  <si>
    <t>圣女果育苗基地项目</t>
  </si>
  <si>
    <t>基地建设规模40亩，投产后年产量200-300万株。</t>
  </si>
  <si>
    <t>已建大棚，正在育苗</t>
  </si>
  <si>
    <t>酸豆种植及其产品综合开发
项目</t>
  </si>
  <si>
    <t>海南酸豆王科技综合开发有限公司</t>
  </si>
  <si>
    <t>酸豆树种植项目基地15000亩、食品工业厂区全年生产10万吨酸豆王饮料生产线及配套设施等</t>
  </si>
  <si>
    <t>瓜菜集约化育苗中心项目</t>
  </si>
  <si>
    <t>海南昌江广地农业科技有限公司</t>
  </si>
  <si>
    <t>建设一个集约化育苗中心，配套育苗大棚、苗床、库房，购置育苗设备等</t>
  </si>
  <si>
    <t>天和芒果观光示范园项目</t>
  </si>
  <si>
    <t>海南昌江天和实业有限公司</t>
  </si>
  <si>
    <t>千亩芒果观光示范园；百万霸王山鸡林下生态养殖示范园</t>
  </si>
  <si>
    <t>昌江华超现代农业科技集成示范园项目</t>
  </si>
  <si>
    <t>海南昌江华超农业开发有限公司</t>
  </si>
  <si>
    <t>种植面积约806亩的优质芒果基地，至2017年把园区建成集科技开发、科普教育、技术培训、试验示范、观光休闲等为一体的多功能科技示范基地</t>
  </si>
  <si>
    <t>2012-2017年</t>
  </si>
  <si>
    <t>昌江芒果“三避”技术推广示范项目</t>
  </si>
  <si>
    <t>种植芒果避寒、避雨、避高温技术推广示范基地10000亩。</t>
  </si>
  <si>
    <t>石碌镇、七叉镇</t>
  </si>
  <si>
    <t>金菠萝种植项目</t>
  </si>
  <si>
    <t>规划种植基地500亩，2015年种植30亩。</t>
  </si>
  <si>
    <t>2015年12月</t>
  </si>
  <si>
    <t>三红蜜柚种植基地项目</t>
  </si>
  <si>
    <t>一期：公司种植1000亩；二期：才地村种植2000亩</t>
  </si>
  <si>
    <t>企业正在征地</t>
  </si>
  <si>
    <t>昌江莲雾、火龙果特色水果种植项目</t>
  </si>
  <si>
    <t>建立红莲雾种植示范基地1000亩、火龙果种植示范基地3000亩。</t>
  </si>
  <si>
    <t>昌江辣木基地项目</t>
  </si>
  <si>
    <t>昌江亿康现代农业综合开发有限公司</t>
  </si>
  <si>
    <t>种植面积10000亩。主要建设内容为道路设施、水电设施、职工宿舍及配套工程、引进培育苗木、种植及管理。配套建设辣木等产品生物加工厂、天然有机食品加工厂、生态有机猪养殖场、生物饲料厂、有机肥加工厂、生物制药厂等。</t>
  </si>
  <si>
    <t>昌江雪茄产业项目</t>
  </si>
  <si>
    <t>海南建恒哈瓦那雪茄有限公司</t>
  </si>
  <si>
    <t>建设10000亩集种植、采收、储存、初加工为一体的雪茄产业基地。首期主要种植雪茄烟叶1000亩，配套建设烟叶种植设施大棚、田头晾烟棚、烟叶储存周转库，并由雪茄企业自筹资金建设占地50亩的雪茄烟叶回收加工厂区。</t>
  </si>
  <si>
    <t>海尾镇、乌烈镇、昌化镇等</t>
  </si>
  <si>
    <t>种桑养蚕示范基地项目</t>
  </si>
  <si>
    <t>规划种植桑树10万亩，建设小蚕共育室、大蚕房和蚕茧生产、收烘服务网点。前期试点种植6000亩桑树，并建设小蚕共育室、大蚕房等配套生产服务设施。</t>
  </si>
  <si>
    <t>十月田镇、石碌镇、七叉镇、叉河镇、红林农场等</t>
  </si>
  <si>
    <t>2014-2024</t>
  </si>
  <si>
    <t>昌江养蜂产业项目</t>
  </si>
  <si>
    <t>一期建设年加工蜂产品500吨的蜂产品生产线，二期增加瓜果加工和食品饮料车间和生产线，年生产食品饮料3000吨。</t>
  </si>
  <si>
    <t>王下乡、七叉镇等</t>
  </si>
  <si>
    <t>编入十三五规划</t>
  </si>
  <si>
    <t>王下种养基地项目</t>
  </si>
  <si>
    <t>（1）王下香菇基地项目</t>
  </si>
  <si>
    <t>昌江聚福农业科技开发有限公司</t>
  </si>
  <si>
    <t>新增300万袋菌菇，平整土地约300亩，新建大棚300亩，购置一批喷灌设施等。</t>
  </si>
  <si>
    <t xml:space="preserve">2015-2017
</t>
  </si>
  <si>
    <t>2015年</t>
  </si>
  <si>
    <t>（2）王下山鸡养殖项目</t>
  </si>
  <si>
    <t>王下黎祖生态旅游农业开发服务专业合作社</t>
  </si>
  <si>
    <t>2015年启动样板项目养殖4万只山鸡，2-3年内达到20万只，带动王下6百户群众增收，由公司统一发苗、指导、回收。</t>
  </si>
  <si>
    <t>（3）王下山猪养殖基地项目</t>
  </si>
  <si>
    <t>新增养殖山猪500头，建设猪舍50亩等。</t>
  </si>
  <si>
    <t>互联网+农业项目</t>
  </si>
  <si>
    <t>新建</t>
  </si>
  <si>
    <t>物联网小镇建设工程和农业物联网示范工程，建设“互联网+农业产业信息服务平台</t>
  </si>
  <si>
    <t>十月田镇、七叉镇</t>
  </si>
  <si>
    <t>昌江一亩田农业产品电商平台项目</t>
  </si>
  <si>
    <t>北京一人一亩田网络科技有限公司</t>
  </si>
  <si>
    <t>建设农业产品电商平台。</t>
  </si>
  <si>
    <t>昌江县</t>
  </si>
  <si>
    <t>（五）海洋产业（7个）</t>
  </si>
  <si>
    <t>昌化渔港项目</t>
  </si>
  <si>
    <t>码头泊位14个，渔业码头岸线总长592米，港内护岸1219米，防波堤1440米，港内水域面积70万平方米，围海造地49.5公顷及渔港配套基础设施。</t>
  </si>
  <si>
    <t>新港渔港项目</t>
  </si>
  <si>
    <t>挖深拓宽港池30000平方米，建设防波防洪堤2000米。修建护岸500米，新建新港避风锚地面积25000平方米。</t>
  </si>
  <si>
    <t>新港</t>
  </si>
  <si>
    <t>海尾麒麟菜深加工项目</t>
  </si>
  <si>
    <t>建设麒麟菜加工厂，实现年产值3亿元。</t>
  </si>
  <si>
    <t>昌江特色渔业养殖基地项目</t>
  </si>
  <si>
    <t>建立东风螺等特色渔业养殖基地。</t>
  </si>
  <si>
    <t>昌化镇
海尾镇</t>
  </si>
  <si>
    <t>马荣港海域海洋牧场项目</t>
  </si>
  <si>
    <t>至少开展100公顷重点区域珊瑚礁的修复与保护工作，拟至少投放500个人工鱼礁。</t>
  </si>
  <si>
    <t>昌化江河口综合整治与修复
项目</t>
  </si>
  <si>
    <t>与东方市联合对昌化江河口区域进行整治，打造生态良好的河口旅游度假区。</t>
  </si>
  <si>
    <t>海洋综合管控示范区项目</t>
  </si>
  <si>
    <t>（1）北部湾海洋综合管控中心建设项目</t>
  </si>
  <si>
    <t>建成北部湾海洋综合管控中心，将其打造面积约200亩、建设面积2万平方米集海洋权益维护、海上搜救、海洋监视监测、海洋预报与防灾减灾、珊瑚礁研究、海洋科普、实习基地、培训等功能为一体的海洋综合中心。</t>
  </si>
  <si>
    <t>（2）昌江海洋科普中心项目</t>
  </si>
  <si>
    <t>承担海洋公园科普宣教基地、管护中心、海洋预报与监测中心、海域和海岛监视监测中心等功能。</t>
  </si>
  <si>
    <t>（3）昌江东亚海项目</t>
  </si>
  <si>
    <t>昌江海洋综合管理能力建设，择机设立海南西部国际性的海洋论坛。</t>
  </si>
  <si>
    <t>（六）特色产业小镇和美丽乡村（5个）</t>
  </si>
  <si>
    <t>昌化古城文化小镇</t>
  </si>
  <si>
    <t>（1）昌化渔业风情小镇建设二期工程</t>
  </si>
  <si>
    <t>沿街基础设施建设、沿街绿化和亮化、文明生态村建设。</t>
  </si>
  <si>
    <t>昌化镇区</t>
  </si>
  <si>
    <t>（2）昌化镇墟公共生态停车场工程</t>
  </si>
  <si>
    <t>建设生态停车场、驿站。</t>
  </si>
  <si>
    <t>（3）昌化镇墟广场园林景观工程</t>
  </si>
  <si>
    <t>园林景观工程、建设面积4660平方米。</t>
  </si>
  <si>
    <t>（4）咸田美丽渔村建设项目</t>
  </si>
  <si>
    <t>房屋改造、渔港建设和环境绿化工程等内容。</t>
  </si>
  <si>
    <t>（5）昌化古城城门及道路改造工程项目</t>
  </si>
  <si>
    <t>城门恢复建设及道路改造建设。</t>
  </si>
  <si>
    <t>（6）昌化大岭栈道工程建设项目</t>
  </si>
  <si>
    <t>修建栈道到昌化竣灵石，沿栈道建观景台。</t>
  </si>
  <si>
    <t>（7）昌化镇府北路工程</t>
  </si>
  <si>
    <t>昌化镇政府</t>
  </si>
  <si>
    <t>新建道路全长1.09公里，宽24米，包括路基路面、排水、电气、景观绿化等工程。</t>
  </si>
  <si>
    <t>海尾湿地渔家小镇</t>
  </si>
  <si>
    <t>（1）海尾湿地渔家小镇道路改造工程</t>
  </si>
  <si>
    <t>改造道路全长3km。</t>
  </si>
  <si>
    <t>（2）海尾一级渔港配套项目围填海工程</t>
  </si>
  <si>
    <t>填海总面积18.61万平方米，填海区域海堤总长1416米。</t>
  </si>
  <si>
    <t>（3）沙渔塘美丽渔村建设
项目</t>
  </si>
  <si>
    <t>（4）新港美丽渔村建设项目</t>
  </si>
  <si>
    <t>（5）昌江核电承包商营地生活区项目</t>
  </si>
  <si>
    <t>海南冠润澄投资置业有限公司</t>
  </si>
  <si>
    <t>项目占地181亩，用地红线面积120826㎡，总建筑面积169680㎡，地上建筑面积166951㎡，地下建筑面积2729㎡。11层综合楼1栋，4层食堂1栋；配套3层幼儿园1栋，3层管理用房1栋，其他6层生活宿舍18栋。</t>
  </si>
  <si>
    <t>七叉木棉雨林小镇</t>
  </si>
  <si>
    <t>（1）七叉木棉风情小镇二期项目</t>
  </si>
  <si>
    <t>建设内容为镇区污水排水管网、道路拓宽硬化等基础设施建设；沿街绿化、亮化建设；商贸购物、住宿、餐饮区建设(企业负责建设)；文明生态村建设。</t>
  </si>
  <si>
    <t>（2）七叉镇保营美丽乡村景观工程</t>
  </si>
  <si>
    <t>建设广场、道路、路灯、廊道等</t>
  </si>
  <si>
    <t>（3）七叉镇南雅湖垂钓栈道建设景观工程</t>
  </si>
  <si>
    <t>建设木栈道、观景亭、垂钓台等</t>
  </si>
  <si>
    <t>（4）七叉镇宝山村艺术名家木棉园工程</t>
  </si>
  <si>
    <t>建设打造木棉园，包括木栈道、观景亭、景观绿化、艺术名家宣传栏等</t>
  </si>
  <si>
    <t>（5）七叉镇七叉大村至重合村漫道工程</t>
  </si>
  <si>
    <t>漫道建设</t>
  </si>
  <si>
    <t>（6）七叉镇苗村水渠景观带工程</t>
  </si>
  <si>
    <t>人行散步道150米，节点景观、亭子、廊架、景观桥、亲水平台、等。</t>
  </si>
  <si>
    <t>十月田生态农业小镇</t>
  </si>
  <si>
    <t>（1）十月田镇区立面改造工程</t>
  </si>
  <si>
    <t>十月田镇政府</t>
  </si>
  <si>
    <t>主街道两旁2km水沟、下水道改造及彩砖铺设工程；沿街1.8km铺面立面改造工程；金三角生态农业园区建设。</t>
  </si>
  <si>
    <t>前期研究</t>
  </si>
  <si>
    <t>（2）十月田镇特色商业贸易中心项目</t>
  </si>
  <si>
    <t>项目用地300亩，主要建设特色产品展示区、特色农业产品零售区、农业产业科普培训中心、旅游休闲场所等</t>
  </si>
  <si>
    <t>2016-2021</t>
  </si>
  <si>
    <t>已完成规划预留地约300亩。</t>
  </si>
  <si>
    <t>美丽乡村建设工程</t>
  </si>
  <si>
    <t>县住建局</t>
  </si>
  <si>
    <t>改善8个乡镇29个村庄人居环境，以治理农村生活垃圾污水和农业面源污染为重点，开展农村“清洁家园、清洁田园、清洁水源”三大整治，大力推进农村“生态人居、生态经济、生态文化”三项建设，完善农村基础设施和乡村旅游配套设施，主要建设七叉镇重合村、大章村、七叉村、乙在村、尼下村；王下乡洪水村、大炎村、三派村；十月田镇王炸村、好清村、才地村、保平村、塘坊村；昌化镇昌化村、昌田村、昌城村；石碌镇山竹村、牙营村、水头村、鸡实村、保突村；海尾镇海渔村、海农村、三联村、新港村、白沙村、沙渔塘村；乌烈镇峨港村、道隆村。</t>
  </si>
  <si>
    <t>二、基础设施项目（ 57个）</t>
  </si>
  <si>
    <t>（一）水利（15个）</t>
  </si>
  <si>
    <t>石碌水库改扩建工程</t>
  </si>
  <si>
    <t>县水务局</t>
  </si>
  <si>
    <t>改建砼重力坝长1930米，增加库容6000万平方米，保障灌溉面积15万亩，确保城乡供水安全。</t>
  </si>
  <si>
    <t>昌江村镇集中供水工程</t>
  </si>
  <si>
    <t>新建中心水厂一座，供水规模2.5万吨/日，建设输水管网375.5公里，向十月田、乌烈、海尾、昌化等四个乡镇供水。</t>
  </si>
  <si>
    <t>大广坝灌区昌江干渠系统渠系工程</t>
  </si>
  <si>
    <t>新建干渠11条长31.35公里、斗渠71条80.82公里、农渠305条长221.29公里、支沟6条长35.4公里、斗沟76条长104.78公里、农沟290条202.8公里。3.5米田间道6条35.40公里，2.5米生产路88条139.26公里。</t>
  </si>
  <si>
    <t>石碌水库灌区渠系改造工程</t>
  </si>
  <si>
    <t>干渠改造38km；支渠5条共60km；改造建筑物990宗；新增灌溉面积2.95万亩，达到10.95万亩。改善灌溉面积2.41万亩。</t>
  </si>
  <si>
    <t>节水灌溉工程</t>
  </si>
  <si>
    <t>增加节水灌溉面积0.54万亩。增加节水灌溉面积1.54万亩。</t>
  </si>
  <si>
    <t>小型农田水利工程</t>
  </si>
  <si>
    <t>小渠道整治89km、新建与改造建筑物1400宗、小水源30宗。新增恢复灌溉面积1.8万亩，改善灌溉面积2.2万亩。</t>
  </si>
  <si>
    <t>七叉镇提水灌溉工程</t>
  </si>
  <si>
    <t>七叉镇政府</t>
  </si>
  <si>
    <t>建设大仍、乙洞、红峰、乙在四村提水灌溉工程，灌溉面积5000亩、3800亩、4300亩和3300亩。</t>
  </si>
  <si>
    <t>昌化江出海口防洪防潮堤（杨咸北段与旧县段）工程</t>
  </si>
  <si>
    <t>长度14.5公里，保护农田2.5万亩，受益人口0.3万人。</t>
  </si>
  <si>
    <t>海尾镇新港防潮堤续建工程</t>
  </si>
  <si>
    <t>续建长度0.6公里，保护农田0.15万亩，受益人口0.24万人。</t>
  </si>
  <si>
    <t>珠碧江防潮（洪）堤工程</t>
  </si>
  <si>
    <t>新建珠碧江下游段左岸防洪（潮）堤工程5.5公里；续建长度2公里，保护农田0.5万亩，受益人口0.6万人。</t>
  </si>
  <si>
    <t>海尾防潮堤加固工程</t>
  </si>
  <si>
    <t>加固护坡1.597公里，保护农田0.8万亩，受益人口1.2万人。</t>
  </si>
  <si>
    <t>乌烈镇土地整治工程</t>
  </si>
  <si>
    <t>整治乌烈村、道隆村、长塘村、纳凤村等农用土地约13000亩</t>
  </si>
  <si>
    <t>昌江土地开发整治项目</t>
  </si>
  <si>
    <t>县国土局、县土地储备整理交易中心</t>
  </si>
  <si>
    <t>项目总建设规模23000亩，主要建设内容为土地平整、灌溉与排水工程及田间道路工程。</t>
  </si>
  <si>
    <t>石碌镇、海尾镇、十月田镇、七叉镇</t>
  </si>
  <si>
    <t>乌烈镇峨港田洋基本农田建设项目</t>
  </si>
  <si>
    <t>海南省土地储备整理交易中心、县土地储备整理交易中心</t>
  </si>
  <si>
    <t>项目总建设规模25920.60亩，主要建设内容为土地平整、灌溉与排水工程及田间道路工程。</t>
  </si>
  <si>
    <t>（二）交通（34个）</t>
  </si>
  <si>
    <t>旅游公路</t>
  </si>
  <si>
    <t>昌江叉河出口至霸王岭旅游公路一期工程</t>
  </si>
  <si>
    <t>昌江城市建设投资有限公司</t>
  </si>
  <si>
    <t>本项目公路面改造段.新建二级公路段和维修利用段,全线共26.705公里.其中K0+000-K1+110为改造.K1+110-K11+128为新建.K+11+128-K26+705为维修利用段。</t>
  </si>
  <si>
    <t>昌江滨海旅游公路</t>
  </si>
  <si>
    <t>县交通运输局</t>
  </si>
  <si>
    <t>全长24公里。</t>
  </si>
  <si>
    <t>2017－2018</t>
  </si>
  <si>
    <t>霸王岭至王下乡旅游公路</t>
  </si>
  <si>
    <t>全长23公里.路基7米.路面6米。</t>
  </si>
  <si>
    <t>2016－2019</t>
  </si>
  <si>
    <t>叉河至大风沿江旅游公路</t>
  </si>
  <si>
    <t>全长35公里，路基8.5米.路面7米.</t>
  </si>
  <si>
    <t>桥梁工程</t>
  </si>
  <si>
    <t>石碌河第三大桥项目</t>
  </si>
  <si>
    <t>线路总长1258米，其中主桥长370米，南北引道总长888米，桥梁宽度33米。</t>
  </si>
  <si>
    <t>石碌河第一大桥改造项目</t>
  </si>
  <si>
    <t>桥长180米,桥宽30米.</t>
  </si>
  <si>
    <t>昌化江大桥项目</t>
  </si>
  <si>
    <t>总长1904米，其中主桥长1207米，引道总长697米。</t>
  </si>
  <si>
    <t>珠碧江大桥项目</t>
  </si>
  <si>
    <t>总长2836米，其中主桥长1647米，引道总长1189米。</t>
  </si>
  <si>
    <t>城市路网工程</t>
  </si>
  <si>
    <t>环城东路改扩建工程</t>
  </si>
  <si>
    <t>主路长2690米，宽40米；北支路长442米，宽24米；南支路长380米，宽24米。</t>
  </si>
  <si>
    <t>环城西路二期工程</t>
  </si>
  <si>
    <t>全长2423.9米；路幅宽33米，路面结构为16+38+20，跨铁路桥一座，长358米。中桥一座，长86.08米。</t>
  </si>
  <si>
    <t>2014－2016</t>
  </si>
  <si>
    <t>昌垦路工程</t>
  </si>
  <si>
    <t>新建昌垦路工程全长2352.371米，其中昌垦路长2089.862米，东风路延长线长265.509米；道路宽度为34米和30米，其中昌垦路宽为34米。 包含桥梁1座桥,配套建设排水、绿化、照明等工程，并预留电信、电力管线管位 。</t>
  </si>
  <si>
    <t>2015－2016</t>
  </si>
  <si>
    <t>建设东路改扩建工程</t>
  </si>
  <si>
    <t>新建道路全长1073米，宽40米，按城市主干道标准建设，设计行车速度为40km/h，包括道路、桥梁、给排水、电力沟、交通、绿化、照明灯工程。</t>
  </si>
  <si>
    <t xml:space="preserve">滨河路工程  </t>
  </si>
  <si>
    <t>城市次干路，长约960米，红线宽14米。</t>
  </si>
  <si>
    <t>旅游大道（环城西路至人民路段）工程</t>
  </si>
  <si>
    <t>全长997.9米，宽24米。</t>
  </si>
  <si>
    <t>昌西路工程</t>
  </si>
  <si>
    <t>按参照城市支路标准建设，设计行车速度20km/h，路线全长722.639m，道路红线宽度11m（部分路段利用原路，利用段道路宽度与原路一致）。</t>
  </si>
  <si>
    <t>敬民路工程</t>
  </si>
  <si>
    <t>新建道路长357.7米，宽12米，道路等级为城市支路包括道路工程、给排水工程、照明工程、绿化等。</t>
  </si>
  <si>
    <t>县城保梅路网工程</t>
  </si>
  <si>
    <t>新建保梅片区路网纵线道路，起点与保梅一横路相交，终点与保梅规一路相交，全长383.274米，包括道路、桥涵、交通、给排水、电气照明、绿化等工程。保梅片区路网工程保梅北路、一横路、规一路、规二路全长2550.8米。</t>
  </si>
  <si>
    <t>县城交通设施配套项目</t>
  </si>
  <si>
    <t>包括①西二环道路、东风路西延段、内环二路东延段、昌江中学北侧规划路、环西一横路西延段；②地震及人防应急指挥中心；③公共停车兼人防工程、环城西路学校地下人防工程、配备公交候车亭200个；④城区背街小巷。⑤保梅东路、保梅西路。⑥4个街心公园。</t>
  </si>
  <si>
    <t>县城东片区基础设施配套工程</t>
  </si>
  <si>
    <t>新建道路1全长约2000米，宽24米；道路2全长约800米，宽16米。主要建设内容包括道路、桥涵、交通、给排水、电气照明、绿化等工程。</t>
  </si>
  <si>
    <t>2017－2019</t>
  </si>
  <si>
    <t>县城城西片区基础设施配套
工程</t>
  </si>
  <si>
    <t>道路工程（含给排水、照明、绿化等）。</t>
  </si>
  <si>
    <t>滨海公园旅游度假区（大东方项目）基础设施配套工程</t>
  </si>
  <si>
    <t>主要建设内容为道路工程（含给排水、照明等）、民族特色商业区、码头、湿地公园、运动休闲走廊、公共沙滩活动区、疗养中心（健康休闲服务区）、立面亮化改造等。</t>
  </si>
  <si>
    <t>南海文化宛旅游区基础设施配套工程</t>
  </si>
  <si>
    <t>主要建设内容为道路工程（含给排水、照明、绿化等）、旅客服务中心、生态停车场、自驾游营地、绿色产业园等。</t>
  </si>
  <si>
    <t>七叉昌化江木棉红景区基础设施配套工程</t>
  </si>
  <si>
    <t>主要建设内容为道路工程（含给排水、照明、绿化等）、旅客服务中心、生态停车场、自驾游营地等</t>
  </si>
  <si>
    <t>霸王岭山地旅游综合服务区基础设施工程</t>
  </si>
  <si>
    <t>主要建设内容为道路工程（含七叉盆地环路工程）、景观亮化工程、旅客服务中心、生态停车场、自驾游营地等。</t>
  </si>
  <si>
    <t>旅游风情小镇基础设施配套
工程</t>
  </si>
  <si>
    <t>道路工程（含给排水、照明、绿化等）.</t>
  </si>
  <si>
    <t>农村交通工程</t>
  </si>
  <si>
    <t>石碌镇农村交通项目</t>
  </si>
  <si>
    <t>改造鸡实新村至生产道路，改建水头新村一桥、水头新村二桥。</t>
  </si>
  <si>
    <t>乌烈镇市场至西环高铁棋子湾站前广场道路</t>
  </si>
  <si>
    <t>项目全长7.5公里，路基宽24米,路面宽16米,含绿化(两侧绿化带各宽4米)</t>
  </si>
  <si>
    <t>昌化镇新城村桥项目</t>
  </si>
  <si>
    <t>新建桥梁一座，总长1.805公里，其中，桥梁长166.04米，桥面宽8.5米，引道长1638.96米。</t>
  </si>
  <si>
    <t>海尾镇道路硬化工程</t>
  </si>
  <si>
    <t>海农村巷道硬化8公里、昌化林场路口至新海村道路硬化8公里、大安村至军营村道路硬化8公里。</t>
  </si>
  <si>
    <t>七叉镇交通项目</t>
  </si>
  <si>
    <t>建设昌化江游客码头、渔民码头。建设红峰村大水河桥，改建尼下-桥。改造大仍村至南弄水库道路，长3.594公里,路基宽6.5米,路面宽6米,四级公路。</t>
  </si>
  <si>
    <t>王下乡农村交通项目</t>
  </si>
  <si>
    <t>拓宽乡政府-大章村21公里、乡政府-各村25公里、大炎新村-霸王岭东六林区15公里；拓宽乡政府至皇帝洞公路4744.6米，路基宽6.5米，路面宽6.0米；改建牙劳村桥、洪水-桥、浪论桥。</t>
  </si>
  <si>
    <t>华润中间桥改造工程项目</t>
  </si>
  <si>
    <t>新建桥梁全长58.04米，桥梁全宽8.5米，净宽6.5米，采用四级公路技术标准设计，设计速度为20km/h。</t>
  </si>
  <si>
    <t>昌江农村公路连通工程项目</t>
  </si>
  <si>
    <t>新建道路6条，全长约11.13公里，路面宽4米，路基宽6.5米。</t>
  </si>
  <si>
    <t>交通绿化提升工程</t>
  </si>
  <si>
    <t>（1）乌烈镇道隆村至高铁站前广场公路工程项目</t>
  </si>
  <si>
    <t>新建道路全长1166米，路面宽6米，路基宽6.5米，路面为水泥混凝土路面，包括路基路面、排水、防护、桥涵、交叉、绿化等工程。</t>
  </si>
  <si>
    <t>（2）棋子湾旅游公路绿化补植补种项目</t>
  </si>
  <si>
    <t>拟对棋子湾旅游公路两侧进行绿化补植补种，全长29.5公里，绿化带宽各为1.5-32米，采用补种、换新、新种方式种植，原绿化及补植面积约88500平方米。</t>
  </si>
  <si>
    <t>（3）海榆西线叉河段道路绿化、亮化及美化工程</t>
  </si>
  <si>
    <t>铺设海榆西线总长3.5公里两旁宽4米彩砖，安装路灯125盏，种植绿化树1200株。</t>
  </si>
  <si>
    <t>（4）昌化客运站建设项目</t>
  </si>
  <si>
    <t>新建昌化客运站总建筑面积605平方米，配套建设场地硬化、围墙等工程。</t>
  </si>
  <si>
    <t>（5）昌江水网公路工程项目</t>
  </si>
  <si>
    <t>拟建道路7条，全长约8.638公里，路面宽3.5-6米，路基宽4-6.5米，路面为水泥混凝土路面。建设内容包括路基路面、桥梁、防护等工程。</t>
  </si>
  <si>
    <t>（6）昌江公路超载超限临时停车场工程项目</t>
  </si>
  <si>
    <t>拟平整场地13.56亩，新建临时停车场总面积2060平方米，办公楼443.4平方米，包括场地平整、建筑、道路、景观绿化等工程。</t>
  </si>
  <si>
    <t>（三）能源（1个）</t>
  </si>
  <si>
    <t>县城燃气管道铺设工程项目</t>
  </si>
  <si>
    <t>铺设县城燃气管道。</t>
  </si>
  <si>
    <t>（四）信息（1个）</t>
  </si>
  <si>
    <t>昌江信息基础设施建设项目</t>
  </si>
  <si>
    <t>昌江移动公司、昌江电信公司、昌江联通公司、儋州铁塔公司、中国联合网络通信有限公司海南省分公司</t>
  </si>
  <si>
    <t>新建基站200个，敷设光纤宽带1018公里（其中电信750公里、联通200公里、移动68公里），新增光纤覆盖行政村47个（其中电信35个，移动12个）。中国联通海南昌江新建综合楼共4层，建设面积2999平方米。</t>
  </si>
  <si>
    <t>（五）昌江循环经济工业园区（3个）</t>
  </si>
  <si>
    <t>叉河园区供水工程（一期）</t>
  </si>
  <si>
    <t>昌江循环经济工业园区管理委员会</t>
  </si>
  <si>
    <t>供水规模31000m³/d,其中生活用水11000 m³/d，工业用水20000 m³/d</t>
  </si>
  <si>
    <t>叉河污水处理厂工程（一期）</t>
  </si>
  <si>
    <t>规模处理污水1.0万m³/d，远期总规模4.0万m³/d，建设污水处理厂和管网工程</t>
  </si>
  <si>
    <t>工业园区路网建设工程</t>
  </si>
  <si>
    <t>昌江循环经济控股有限公司</t>
  </si>
  <si>
    <t>①公园北路总长度1800m，宽33m，工业一路长849.6m、宽20m，工业二路长849.6m、宽33m,工业三路长848.9m、宽20m。②工业一横路全长773.657m。③叉河组团三纵路南段长825.7米、宽30米，四纵路南段长851.8米、宽30米。④工业五路延伸道路全长507.464米。⑤叉河组团三纵支路全长558.75米。⑥水尾组团一横路全长745米。</t>
  </si>
  <si>
    <t>（六）旅游基础设施项目（3个）</t>
  </si>
  <si>
    <t>旅游咨询服务中心项目</t>
  </si>
  <si>
    <t>在我县各大景区及主要交通要道建设旅游服务中心，拟建5个。</t>
  </si>
  <si>
    <t>旅游厕所建设项目</t>
  </si>
  <si>
    <t>在我县各景区及主要交通要道建设旅游厕所4个。</t>
  </si>
  <si>
    <t>棋子湾旅游基础设施配套工程</t>
  </si>
  <si>
    <t>棋子湾管委会</t>
  </si>
  <si>
    <t>建设棋子湾生态停车场（100个车位）；棋子湾度假区天元公园旅游厕所（40个，建设面积223平方米）；棋子湾旅游度假区听海路工程，总长1.34公里；棋子湾旅游度假区至来路工程，总长831.748米；建设棋子湾海防林四条（19#、20#、21#、22#）防火通道；棋子湾沿海木栈道；棋子湾管委会管理场所；棋子湾小角滨海休闲公园，规划面积640亩；建设棋子湾弯区10公里规划路（预计5年建设10公里规划路，其中听海路和至来路包括在10公里内）；棋子湾浪漫海角公园项目等。</t>
  </si>
  <si>
    <t>三、生态文明建设（16个）</t>
  </si>
  <si>
    <t>（一）生态治理工程（8个）</t>
  </si>
  <si>
    <t>“三河一渠”整治工程</t>
  </si>
  <si>
    <t>保梅河全长约5455m，其中利用挡土墙405m；南庙河全长约215m；东海河全长约3110m。一渠为石碌干渠保梅段，目前现状已硬化且运行良好。</t>
  </si>
  <si>
    <t>正在规划，争取资金。</t>
  </si>
  <si>
    <t>过河园岛整治修复项目</t>
  </si>
  <si>
    <t>县海洋局</t>
  </si>
  <si>
    <t>建设内容包括退养还岛、清淤工程、沙滩整治、潮间带修复、海堤建设、植被修复等内容。</t>
  </si>
  <si>
    <t>南罗水河道右岸整治工程</t>
  </si>
  <si>
    <t>南罗水上游新建右岸2.5km，左岸1.5km。保护农田0.65万亩，受益人口1.2万人。</t>
  </si>
  <si>
    <t>七叉河河道整治工程</t>
  </si>
  <si>
    <t>河道整治河道1.5km。保护农田0.5万亩，受益人口0.93万人。</t>
  </si>
  <si>
    <t>未开工</t>
  </si>
  <si>
    <t>昌江垃圾处理设施建设项目</t>
  </si>
  <si>
    <t>县城管局</t>
  </si>
  <si>
    <t>建设建筑垃圾消纳场，占地150亩；各乡镇垃圾中转站；昌江县环卫作业车辆停车场建设工程。</t>
  </si>
  <si>
    <t>2017-2019</t>
  </si>
  <si>
    <t>昌化铅锌矿重金属污染治理项目</t>
  </si>
  <si>
    <t>包括封闭坑洞、排水、挡墙、尾矿库整治、污染土壤稳定化修复及微藻生物复垦等工程</t>
  </si>
  <si>
    <t>沙地河水土保持综合治理工程</t>
  </si>
  <si>
    <t>坡改梯田，河底清淤，护岸，种植树，治理7平方公里水土保持。</t>
  </si>
  <si>
    <t>海尾镇
白沙村</t>
  </si>
  <si>
    <t>2018－2019</t>
  </si>
  <si>
    <t>昌化江沿岸整治修复工程</t>
  </si>
  <si>
    <t>昌化江上游至下游30余公里进行整治修复。</t>
  </si>
  <si>
    <t>（二）城乡污水处理（8个）</t>
  </si>
  <si>
    <t>县城污水处理厂污水管网新建工程</t>
  </si>
  <si>
    <t>新建管网6.2km。</t>
  </si>
  <si>
    <t>县城污水处理厂污水管网改建工程</t>
  </si>
  <si>
    <t>新建管网7.14km。</t>
  </si>
  <si>
    <t>县城污泥集中处置工程</t>
  </si>
  <si>
    <t>处理规模20.44t/d。</t>
  </si>
  <si>
    <t>乌烈镇污水处理厂及配套管网工程</t>
  </si>
  <si>
    <t>污水处理厂处理能力0.15万m³/d；管网配套6.27km。</t>
  </si>
  <si>
    <t>霸王岭污水处理厂及配套管网工程</t>
  </si>
  <si>
    <t>污水处理厂处理能力0.15万m³/d；管网配套2.02km。</t>
  </si>
  <si>
    <t>叉河工业园区污水再生利用
工程</t>
  </si>
  <si>
    <t>县工管委</t>
  </si>
  <si>
    <t>建设污水处理厂及污水管网</t>
  </si>
  <si>
    <t>太坡片区污水管网工程</t>
  </si>
  <si>
    <t>建设6.13km的污水管网和一座污水提升泵站。</t>
  </si>
  <si>
    <t>昌江城乡环境综合整治及农村污水治理工程</t>
  </si>
  <si>
    <t>建设村镇生活污水处理村镇生活污水处理工程建设与改造工程；涉及辖区人口规模168407人，处理规模25200吨/天。</t>
  </si>
  <si>
    <t>四、社会民生（29个）</t>
  </si>
  <si>
    <t>（一）教育（3个）</t>
  </si>
  <si>
    <t>县城教育设施建设项目</t>
  </si>
  <si>
    <t>县教育局</t>
  </si>
  <si>
    <t>包含：①昌江中学体育馆5000㎡、昌江县民族中学图书馆大楼3999㎡、新建木棉学校及芒果幼儿园48527㎡以及配套附属工程、异址新建青少年活动中心8000㎡、红林学校综合教学楼3000㎡、昌江中学综合教学楼新建综合教学楼2800平方米、新建县二小综合教学楼1500㎡、新建县四小综合教学楼2200㎡、新建县六小综合教学楼2500㎡、县三小教学楼8500㎡。②县一小、三小、四小、五小、六小及红林塑胶运动场。③职业教育中心实训楼7500平方米及设备购置。④矿区中学学生宿舍5500平方米。</t>
  </si>
  <si>
    <t>乡镇教育设施建设项目</t>
  </si>
  <si>
    <t>包含：①新建思源实验学校3900平方米及学生食堂950平方米、石碌学校综合教学楼2500㎡、峨港学校综合教学楼2000㎡、昌化中学综合教学楼1000㎡、王下学校综合教学楼1500㎡、石碌镇片石小学综合教学楼600㎡、牙营小学综合教学楼600㎡、七叉镇中心学校综合教学楼2500㎡、乌烈镇中心幼儿园综合教学楼3960㎡、耐村幼儿园综合教学楼3182㎡及教师周转宿舍1540㎡、保平村幼儿园综合教学楼2160㎡及教师周转宿舍840㎡、峨港幼儿园综合教学楼2160㎡、昌城村幼儿园教学楼2160㎡及教师周转房840㎡②王下乡中心学校、石碌镇学校、红田学校、霸王岭学校、昌化镇中心学校、海尾镇中学、叉河中学、乌烈镇中心学校、叉河镇中心学校、七叉镇中心学校塑胶运动场。③昌化中学、王下学校、十月田镇好清小学、乌烈镇中心幼儿园教师周转宿舍。</t>
  </si>
  <si>
    <t>各乡镇</t>
  </si>
  <si>
    <t>昌江互联网＋教育PPP项目</t>
  </si>
  <si>
    <t>珠海网地科技有限公司</t>
  </si>
  <si>
    <t>打造互联网＋教育基础设施、“云课堂”软件系统平台、云计算中心。</t>
  </si>
  <si>
    <t>（二）卫生（8个）</t>
  </si>
  <si>
    <t>昌江基层卫生设施建设项目</t>
  </si>
  <si>
    <t>县卫生局</t>
  </si>
  <si>
    <t>包含：乌烈中心卫生院综合楼，叉河、昌化、海尾等乡镇卫生院急救点、卫生室、周转房等设施建设，霸王岭医院、红林医院改造工程以及乡镇卫生院环境整治工程。</t>
  </si>
  <si>
    <t>昌江妇幼保健综合大楼项目</t>
  </si>
  <si>
    <t>建筑总面积3000平方米。</t>
  </si>
  <si>
    <t>昌江皮肤性病防治所和结防所综合大楼项目</t>
  </si>
  <si>
    <t>建筑总面积1000平方米</t>
  </si>
  <si>
    <t>昌江疾控中心综合大楼项目</t>
  </si>
  <si>
    <t>县疾控中心</t>
  </si>
  <si>
    <t>建设面积为2126.9平方米。</t>
  </si>
  <si>
    <t xml:space="preserve">县人民医院医疗设施建设项目 </t>
  </si>
  <si>
    <t>县人民医院</t>
  </si>
  <si>
    <t>包含医院污水处理项目、医院重点学科和急救中心建设。</t>
  </si>
  <si>
    <t>县人民医院整体搬迁工程</t>
  </si>
  <si>
    <t>建筑总面积2.8万平方米。</t>
  </si>
  <si>
    <t>2019—2020</t>
  </si>
  <si>
    <t>县中西医结合医院医疗设施建设项目</t>
  </si>
  <si>
    <t>县中西医结合医院</t>
  </si>
  <si>
    <t>包含：传染病病房改扩建工程、安宁科病房扩建工程、医院营养配餐大楼（函专家周转房）、中医康复和老年养护中心建设工程、中西特色专科和中医文化建设。</t>
  </si>
  <si>
    <t>爱心工程海南护理院项目</t>
  </si>
  <si>
    <t>海南浙宏农业开发有限公司</t>
  </si>
  <si>
    <t>包括休闲居住区、文体娱乐区、农业观光区，总建筑面积43.2万平方米，第一期设置床位1188张，二期、三期各设置床位1000张。</t>
  </si>
  <si>
    <t>（三）文化体育（4个）</t>
  </si>
  <si>
    <t>县青少年活动中心工程</t>
  </si>
  <si>
    <t>昌江城市建设有限公司</t>
  </si>
  <si>
    <t>新建一栋7260平方米的综合楼以及配套附属工程。</t>
  </si>
  <si>
    <t>县文化馆、图书馆、博物馆、体育馆、展览馆“多馆合一”项目</t>
  </si>
  <si>
    <t>总建筑面积30400平方米。文化馆建筑面积5000平方米；图书室馆建筑面积5000平方米；博物馆5000平方米；体育馆建筑面积14000平方米；展览馆建设面积5000平方米。</t>
  </si>
  <si>
    <t>县档案馆大楼项目</t>
  </si>
  <si>
    <t>县档案局</t>
  </si>
  <si>
    <t>总建筑面积6800平方米。</t>
  </si>
  <si>
    <t>昌二区革命根据地纪念园项目</t>
  </si>
  <si>
    <t>县民政局</t>
  </si>
  <si>
    <t>建设烈士陵园、纪念碑等150亩</t>
  </si>
  <si>
    <t>（四）城乡建设和改造（8个）</t>
  </si>
  <si>
    <t>昌江城乡商贸建设项目</t>
  </si>
  <si>
    <t>县商务局</t>
  </si>
  <si>
    <t>包含城乡农贸市场新建、升级改造项目；生猪屠宰场升级改造；昌江农产品综合批发市场；乌烈镇峨港农贸市场、乌烈乡村生猪肉品冷链配送等项目。</t>
  </si>
  <si>
    <t>第三市场片区旧城改造工程</t>
  </si>
  <si>
    <t>建设西路路口段第三市场片区，改造范围约200亩。</t>
  </si>
  <si>
    <t>太坡十字路口片区改造项目</t>
  </si>
  <si>
    <t>海南富昌园实业有限公司</t>
  </si>
  <si>
    <t>沿路两旁各50米内建设沿街商业区，沿路旁超出50米外建设商住楼、县城征地搬迁安置户示范住宅区、商业住宅小区等。</t>
  </si>
  <si>
    <t>海汽昌江总站搬迁项目</t>
  </si>
  <si>
    <t>海汽集团昌江分公司</t>
  </si>
  <si>
    <t>占地面积约80亩，建筑面积约6.5万平米。</t>
  </si>
  <si>
    <t>海钢机修厂、大修厂搬迁改造工程</t>
  </si>
  <si>
    <t>海南矿业有限公司</t>
  </si>
  <si>
    <t>将机修厂、大修厂搬迁至循环工业园区水尾组团，改造城区面积230亩。</t>
  </si>
  <si>
    <t>棚户区改造项目</t>
  </si>
  <si>
    <t>县住建局、海南海钢集团等</t>
  </si>
  <si>
    <t>县城棚户区改造1150套、工矿棚户区改造2000套、保梅村城中村改造500套。</t>
  </si>
  <si>
    <t>农村危房改造项目</t>
  </si>
  <si>
    <t>改造危房9000户。</t>
  </si>
  <si>
    <t>县司法局业务用房项目</t>
  </si>
  <si>
    <t>县司法局</t>
  </si>
  <si>
    <t>建设规模1995平方米。</t>
  </si>
  <si>
    <t>（五）红林农场发展改革（1个）</t>
  </si>
  <si>
    <t>红林农场建设项目</t>
  </si>
  <si>
    <t>红林农场</t>
  </si>
  <si>
    <t>总投资13.46亿元，包括29个子项目，全面改善红林农场水、电、路等基础设施，以及教育、卫生、文化等公共服务设施，支持产业项目发展。</t>
  </si>
  <si>
    <t>（六）公益事业（2个）</t>
  </si>
  <si>
    <t>老年人日间照料中心项目</t>
  </si>
  <si>
    <t>在石碌镇山竹沟村、香岭村、片石村，海尾镇三联村、海农村、南罗村、五联村，乌烈镇峨港村、道隆村、纳凤村，十月田镇才地村、好清村，昌化镇大风村，七叉镇七叉村，王下乡大炎村等15个村委会各建设综合楼1栋，建设面积750㎡。</t>
  </si>
  <si>
    <t>昌江公墓项目</t>
  </si>
  <si>
    <t>（1）金星福县级公益性公墓</t>
  </si>
  <si>
    <t>公墓总面积为191.89亩，设计墓穴13000个。</t>
  </si>
  <si>
    <t>（2）乡镇公益性生态公墓建设工程项目</t>
  </si>
  <si>
    <t>海尾镇政府
乌烈镇政府
十月田镇政府
七叉镇政府</t>
  </si>
  <si>
    <t>在海尾镇、海尾镇南罗村、乌烈镇、十月田镇、七叉镇建设五个公益性生态公墓：建设内容包括墓地公路、祭扫通道硬化、绿化等工程，建设面积约50亩。</t>
  </si>
  <si>
    <t>（七）平安昌江（3个）</t>
  </si>
  <si>
    <t>昌江立体化社会治安防控体系项目</t>
  </si>
  <si>
    <t>县政法委</t>
  </si>
  <si>
    <t>建设内容包括7个乡镇工作中心平台和85个村居工作站平台的社会治理网格化服务管理系统、154处治安监控系统终端、22处道路交通智能卡口系统、7套车辆人员管控系统、7台移动车载取证设备、30台移动单兵设备、16项派出所分控中心升级配套设备等。</t>
  </si>
  <si>
    <t>昌江安全生产视频监督管理系统项目</t>
  </si>
  <si>
    <t>县安监局</t>
  </si>
  <si>
    <t>建设全县安全生产视频监督管理系统。</t>
  </si>
  <si>
    <t>三防工程</t>
  </si>
  <si>
    <t>（1）三防防汛仓库及应急指挥中心项目</t>
  </si>
  <si>
    <t>用地15亩。</t>
  </si>
  <si>
    <t>（2）昌江小（一）型水库自动水情测报中心项目</t>
  </si>
  <si>
    <t>共10宗。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</si>
</sst>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  <numFmt numFmtId="186" formatCode="0_ "/>
    <numFmt numFmtId="187" formatCode="0.00_);[Red]\(0.00\)"/>
    <numFmt numFmtId="188" formatCode="0.0_);[Red]\(0.0\)"/>
  </numFmts>
  <fonts count="43">
    <font>
      <sz val="12"/>
      <name val="宋体"/>
      <family val="0"/>
    </font>
    <font>
      <sz val="14"/>
      <color indexed="8"/>
      <name val="黑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b/>
      <sz val="14"/>
      <color indexed="10"/>
      <name val="宋体"/>
      <family val="0"/>
    </font>
    <font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4"/>
      <color indexed="8"/>
      <name val="宋体"/>
      <family val="0"/>
    </font>
    <font>
      <sz val="10"/>
      <color indexed="10"/>
      <name val="宋体"/>
      <family val="0"/>
    </font>
    <font>
      <sz val="14"/>
      <color indexed="63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26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39" fillId="17" borderId="6" applyNumberFormat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16" borderId="8" applyNumberFormat="0" applyAlignment="0" applyProtection="0"/>
    <xf numFmtId="0" fontId="29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50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50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50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50" applyFont="1" applyFill="1" applyBorder="1" applyAlignment="1">
      <alignment vertical="center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11" fillId="0" borderId="0" xfId="50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50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14" fillId="0" borderId="0" xfId="50" applyFont="1" applyFill="1" applyBorder="1" applyAlignment="1">
      <alignment vertical="center"/>
      <protection/>
    </xf>
    <xf numFmtId="0" fontId="0" fillId="0" borderId="0" xfId="50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5" fillId="0" borderId="0" xfId="50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0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horizontal="center" vertical="center"/>
      <protection/>
    </xf>
    <xf numFmtId="0" fontId="16" fillId="0" borderId="0" xfId="50" applyFont="1" applyFill="1" applyBorder="1" applyAlignment="1">
      <alignment vertical="center"/>
      <protection/>
    </xf>
    <xf numFmtId="0" fontId="17" fillId="0" borderId="0" xfId="50" applyFont="1" applyFill="1" applyBorder="1" applyAlignment="1">
      <alignment horizontal="center" vertical="center"/>
      <protection/>
    </xf>
    <xf numFmtId="184" fontId="5" fillId="0" borderId="0" xfId="50" applyNumberFormat="1" applyFont="1" applyFill="1" applyBorder="1" applyAlignment="1">
      <alignment horizontal="center" vertical="center"/>
      <protection/>
    </xf>
    <xf numFmtId="49" fontId="5" fillId="0" borderId="0" xfId="50" applyNumberFormat="1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 vertical="center" wrapText="1"/>
      <protection/>
    </xf>
    <xf numFmtId="184" fontId="5" fillId="0" borderId="0" xfId="50" applyNumberFormat="1" applyFont="1" applyFill="1" applyBorder="1" applyAlignment="1">
      <alignment horizontal="right" vertical="center" wrapText="1"/>
      <protection/>
    </xf>
    <xf numFmtId="0" fontId="5" fillId="0" borderId="0" xfId="50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vertical="center"/>
    </xf>
    <xf numFmtId="0" fontId="1" fillId="16" borderId="10" xfId="50" applyFont="1" applyFill="1" applyBorder="1" applyAlignment="1">
      <alignment horizontal="center" vertical="center"/>
      <protection/>
    </xf>
    <xf numFmtId="0" fontId="1" fillId="16" borderId="10" xfId="50" applyFont="1" applyFill="1" applyBorder="1" applyAlignment="1">
      <alignment horizontal="center" vertical="center" wrapText="1"/>
      <protection/>
    </xf>
    <xf numFmtId="49" fontId="1" fillId="16" borderId="10" xfId="50" applyNumberFormat="1" applyFont="1" applyFill="1" applyBorder="1" applyAlignment="1">
      <alignment horizontal="center" vertical="center" wrapText="1"/>
      <protection/>
    </xf>
    <xf numFmtId="184" fontId="1" fillId="16" borderId="10" xfId="50" applyNumberFormat="1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/>
      <protection/>
    </xf>
    <xf numFmtId="184" fontId="2" fillId="0" borderId="10" xfId="50" applyNumberFormat="1" applyFont="1" applyFill="1" applyBorder="1" applyAlignment="1">
      <alignment horizontal="right" vertical="center" wrapText="1"/>
      <protection/>
    </xf>
    <xf numFmtId="0" fontId="4" fillId="0" borderId="10" xfId="50" applyFont="1" applyFill="1" applyBorder="1" applyAlignment="1">
      <alignment horizontal="center" vertical="center"/>
      <protection/>
    </xf>
    <xf numFmtId="184" fontId="4" fillId="0" borderId="10" xfId="50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50" applyNumberFormat="1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10" fontId="5" fillId="0" borderId="10" xfId="50" applyNumberFormat="1" applyFont="1" applyFill="1" applyBorder="1" applyAlignment="1">
      <alignment horizontal="center" vertical="center" wrapText="1"/>
      <protection/>
    </xf>
    <xf numFmtId="49" fontId="5" fillId="0" borderId="10" xfId="50" applyNumberFormat="1" applyFont="1" applyFill="1" applyBorder="1" applyAlignment="1">
      <alignment horizontal="center" vertical="center" wrapText="1"/>
      <protection/>
    </xf>
    <xf numFmtId="184" fontId="5" fillId="0" borderId="10" xfId="50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50" applyFont="1" applyFill="1" applyBorder="1" applyAlignment="1">
      <alignment horizontal="center" vertical="center"/>
      <protection/>
    </xf>
    <xf numFmtId="0" fontId="5" fillId="0" borderId="10" xfId="50" applyNumberFormat="1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left" vertical="center"/>
      <protection/>
    </xf>
    <xf numFmtId="184" fontId="5" fillId="0" borderId="10" xfId="50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184" fontId="5" fillId="0" borderId="10" xfId="50" applyNumberFormat="1" applyFont="1" applyFill="1" applyBorder="1" applyAlignment="1">
      <alignment horizontal="left" vertical="center" wrapText="1"/>
      <protection/>
    </xf>
    <xf numFmtId="0" fontId="5" fillId="0" borderId="10" xfId="46" applyNumberFormat="1" applyFont="1" applyFill="1" applyBorder="1" applyAlignment="1">
      <alignment horizontal="left" vertical="center" wrapText="1"/>
      <protection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184" fontId="5" fillId="0" borderId="10" xfId="46" applyNumberFormat="1" applyFont="1" applyFill="1" applyBorder="1" applyAlignment="1">
      <alignment horizontal="right" vertical="center" wrapText="1"/>
      <protection/>
    </xf>
    <xf numFmtId="10" fontId="5" fillId="0" borderId="10" xfId="46" applyNumberFormat="1" applyFont="1" applyFill="1" applyBorder="1" applyAlignment="1">
      <alignment horizontal="left" vertical="center" wrapText="1"/>
      <protection/>
    </xf>
    <xf numFmtId="0" fontId="0" fillId="0" borderId="10" xfId="46" applyNumberFormat="1" applyFont="1" applyFill="1" applyBorder="1" applyAlignment="1">
      <alignment horizontal="left" vertical="center" wrapText="1"/>
      <protection/>
    </xf>
    <xf numFmtId="10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0" fontId="10" fillId="0" borderId="10" xfId="50" applyNumberFormat="1" applyFont="1" applyFill="1" applyBorder="1" applyAlignment="1">
      <alignment horizontal="left" vertical="center" wrapText="1"/>
      <protection/>
    </xf>
    <xf numFmtId="0" fontId="10" fillId="0" borderId="10" xfId="50" applyFont="1" applyFill="1" applyBorder="1" applyAlignment="1">
      <alignment horizontal="center" vertical="center"/>
      <protection/>
    </xf>
    <xf numFmtId="10" fontId="10" fillId="0" borderId="10" xfId="50" applyNumberFormat="1" applyFont="1" applyFill="1" applyBorder="1" applyAlignment="1">
      <alignment horizontal="center" vertical="center" wrapText="1"/>
      <protection/>
    </xf>
    <xf numFmtId="0" fontId="10" fillId="0" borderId="10" xfId="50" applyNumberFormat="1" applyFont="1" applyFill="1" applyBorder="1" applyAlignment="1">
      <alignment horizontal="center" vertical="center" wrapText="1"/>
      <protection/>
    </xf>
    <xf numFmtId="184" fontId="10" fillId="0" borderId="10" xfId="50" applyNumberFormat="1" applyFont="1" applyFill="1" applyBorder="1" applyAlignment="1">
      <alignment horizontal="right" vertical="center" wrapText="1"/>
      <protection/>
    </xf>
    <xf numFmtId="184" fontId="4" fillId="0" borderId="10" xfId="50" applyNumberFormat="1" applyFont="1" applyFill="1" applyBorder="1" applyAlignment="1">
      <alignment horizontal="center" vertical="center" wrapText="1"/>
      <protection/>
    </xf>
    <xf numFmtId="0" fontId="18" fillId="0" borderId="10" xfId="50" applyFont="1" applyFill="1" applyBorder="1" applyAlignment="1">
      <alignment horizontal="left" vertical="center" wrapText="1"/>
      <protection/>
    </xf>
    <xf numFmtId="0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184" fontId="5" fillId="0" borderId="10" xfId="55" applyNumberFormat="1" applyFont="1" applyFill="1" applyBorder="1" applyAlignment="1">
      <alignment horizontal="right" vertical="center" wrapText="1"/>
      <protection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184" fontId="5" fillId="0" borderId="10" xfId="54" applyNumberFormat="1" applyFont="1" applyFill="1" applyBorder="1" applyAlignment="1" applyProtection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6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84" fontId="5" fillId="0" borderId="10" xfId="46" applyNumberFormat="1" applyFont="1" applyFill="1" applyBorder="1" applyAlignment="1">
      <alignment horizontal="center" vertical="center"/>
      <protection/>
    </xf>
    <xf numFmtId="10" fontId="4" fillId="0" borderId="10" xfId="46" applyNumberFormat="1" applyFont="1" applyFill="1" applyBorder="1" applyAlignment="1">
      <alignment horizontal="left" vertical="center" wrapText="1"/>
      <protection/>
    </xf>
    <xf numFmtId="10" fontId="4" fillId="0" borderId="10" xfId="46" applyNumberFormat="1" applyFont="1" applyFill="1" applyBorder="1" applyAlignment="1">
      <alignment horizontal="center" vertical="center" wrapText="1"/>
      <protection/>
    </xf>
    <xf numFmtId="0" fontId="1" fillId="16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right" vertical="center" wrapText="1"/>
      <protection/>
    </xf>
    <xf numFmtId="0" fontId="13" fillId="0" borderId="0" xfId="50" applyFont="1" applyFill="1" applyBorder="1" applyAlignment="1">
      <alignment vertical="center"/>
      <protection/>
    </xf>
    <xf numFmtId="0" fontId="19" fillId="0" borderId="0" xfId="50" applyFont="1" applyFill="1" applyBorder="1" applyAlignment="1">
      <alignment vertical="center"/>
      <protection/>
    </xf>
    <xf numFmtId="0" fontId="4" fillId="0" borderId="10" xfId="50" applyFont="1" applyFill="1" applyBorder="1" applyAlignment="1">
      <alignment horizontal="right" vertical="center" wrapText="1"/>
      <protection/>
    </xf>
    <xf numFmtId="0" fontId="5" fillId="0" borderId="10" xfId="50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18" fillId="0" borderId="0" xfId="50" applyFont="1" applyFill="1" applyBorder="1" applyAlignment="1">
      <alignment vertical="center"/>
      <protection/>
    </xf>
    <xf numFmtId="0" fontId="5" fillId="0" borderId="10" xfId="50" applyFont="1" applyFill="1" applyBorder="1" applyAlignment="1">
      <alignment horizontal="right" vertical="center"/>
      <protection/>
    </xf>
    <xf numFmtId="10" fontId="5" fillId="0" borderId="10" xfId="50" applyNumberFormat="1" applyFont="1" applyFill="1" applyBorder="1" applyAlignment="1">
      <alignment horizontal="right" vertical="center" wrapText="1"/>
      <protection/>
    </xf>
    <xf numFmtId="0" fontId="0" fillId="0" borderId="0" xfId="50" applyFont="1" applyFill="1" applyBorder="1" applyAlignment="1">
      <alignment horizontal="left" vertical="center" wrapText="1"/>
      <protection/>
    </xf>
    <xf numFmtId="184" fontId="10" fillId="0" borderId="0" xfId="50" applyNumberFormat="1" applyFont="1" applyFill="1" applyBorder="1" applyAlignment="1">
      <alignment horizontal="left" vertical="center" wrapText="1"/>
      <protection/>
    </xf>
    <xf numFmtId="184" fontId="5" fillId="0" borderId="10" xfId="49" applyNumberFormat="1" applyFont="1" applyFill="1" applyBorder="1" applyAlignment="1">
      <alignment horizontal="right" vertical="center" wrapText="1"/>
      <protection/>
    </xf>
    <xf numFmtId="49" fontId="5" fillId="0" borderId="0" xfId="46" applyNumberFormat="1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right" vertical="center"/>
      <protection/>
    </xf>
    <xf numFmtId="0" fontId="10" fillId="0" borderId="0" xfId="50" applyFont="1" applyFill="1" applyBorder="1" applyAlignment="1">
      <alignment horizontal="left" vertical="center" wrapText="1"/>
      <protection/>
    </xf>
    <xf numFmtId="184" fontId="5" fillId="0" borderId="0" xfId="55" applyNumberFormat="1" applyFont="1" applyFill="1" applyBorder="1" applyAlignment="1">
      <alignment horizontal="center" vertical="center" wrapText="1"/>
      <protection/>
    </xf>
    <xf numFmtId="10" fontId="5" fillId="0" borderId="10" xfId="56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49" fontId="0" fillId="0" borderId="0" xfId="50" applyNumberFormat="1" applyFont="1" applyFill="1" applyBorder="1" applyAlignment="1">
      <alignment horizontal="left" vertical="center" wrapText="1"/>
      <protection/>
    </xf>
    <xf numFmtId="0" fontId="4" fillId="0" borderId="10" xfId="46" applyFont="1" applyFill="1" applyBorder="1" applyAlignment="1">
      <alignment horizontal="right" vertical="center"/>
      <protection/>
    </xf>
    <xf numFmtId="0" fontId="5" fillId="0" borderId="0" xfId="46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right" vertical="center"/>
      <protection/>
    </xf>
    <xf numFmtId="184" fontId="5" fillId="0" borderId="10" xfId="46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185" fontId="5" fillId="0" borderId="10" xfId="50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46" applyNumberFormat="1" applyFont="1" applyFill="1" applyBorder="1" applyAlignment="1">
      <alignment horizontal="right" vertical="center" wrapText="1"/>
      <protection/>
    </xf>
    <xf numFmtId="184" fontId="5" fillId="0" borderId="10" xfId="57" applyNumberFormat="1" applyFont="1" applyFill="1" applyBorder="1" applyAlignment="1">
      <alignment horizontal="right" vertical="center" wrapText="1"/>
      <protection/>
    </xf>
    <xf numFmtId="184" fontId="4" fillId="0" borderId="10" xfId="50" applyNumberFormat="1" applyFont="1" applyFill="1" applyBorder="1" applyAlignment="1">
      <alignment horizontal="center" vertical="center"/>
      <protection/>
    </xf>
    <xf numFmtId="10" fontId="5" fillId="0" borderId="10" xfId="49" applyNumberFormat="1" applyFont="1" applyFill="1" applyBorder="1" applyAlignment="1">
      <alignment horizontal="left" vertical="center" wrapText="1" shrinkToFit="1"/>
      <protection/>
    </xf>
    <xf numFmtId="10" fontId="5" fillId="0" borderId="10" xfId="49" applyNumberFormat="1" applyFont="1" applyFill="1" applyBorder="1" applyAlignment="1">
      <alignment horizontal="left" vertical="center" wrapText="1"/>
      <protection/>
    </xf>
    <xf numFmtId="10" fontId="5" fillId="0" borderId="10" xfId="49" applyNumberFormat="1" applyFont="1" applyFill="1" applyBorder="1" applyAlignment="1">
      <alignment horizontal="center" vertical="center" wrapText="1"/>
      <protection/>
    </xf>
    <xf numFmtId="49" fontId="5" fillId="0" borderId="10" xfId="49" applyNumberFormat="1" applyFont="1" applyFill="1" applyBorder="1" applyAlignment="1">
      <alignment horizontal="center" vertical="center" wrapText="1"/>
      <protection/>
    </xf>
    <xf numFmtId="184" fontId="5" fillId="0" borderId="10" xfId="50" applyNumberFormat="1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left" vertical="center"/>
      <protection/>
    </xf>
    <xf numFmtId="184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49" applyNumberFormat="1" applyFont="1" applyFill="1" applyBorder="1" applyAlignment="1">
      <alignment horizontal="center" vertical="center" wrapText="1"/>
      <protection/>
    </xf>
    <xf numFmtId="184" fontId="5" fillId="0" borderId="10" xfId="49" applyNumberFormat="1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left" vertical="center" wrapText="1"/>
      <protection/>
    </xf>
    <xf numFmtId="184" fontId="5" fillId="0" borderId="10" xfId="50" applyNumberFormat="1" applyFont="1" applyFill="1" applyBorder="1" applyAlignment="1">
      <alignment vertical="center"/>
      <protection/>
    </xf>
    <xf numFmtId="49" fontId="10" fillId="0" borderId="0" xfId="0" applyNumberFormat="1" applyFont="1" applyFill="1" applyBorder="1" applyAlignment="1">
      <alignment horizontal="left" vertical="center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right" vertical="center"/>
    </xf>
    <xf numFmtId="184" fontId="5" fillId="0" borderId="10" xfId="50" applyNumberFormat="1" applyFont="1" applyFill="1" applyBorder="1" applyAlignment="1">
      <alignment horizontal="right" vertical="center"/>
      <protection/>
    </xf>
    <xf numFmtId="0" fontId="4" fillId="0" borderId="10" xfId="50" applyFont="1" applyFill="1" applyBorder="1" applyAlignment="1">
      <alignment horizontal="right" vertical="center"/>
      <protection/>
    </xf>
    <xf numFmtId="184" fontId="20" fillId="0" borderId="0" xfId="0" applyNumberFormat="1" applyFont="1" applyFill="1" applyBorder="1" applyAlignment="1">
      <alignment horizontal="center" vertical="center" wrapText="1"/>
    </xf>
    <xf numFmtId="186" fontId="4" fillId="0" borderId="10" xfId="50" applyNumberFormat="1" applyFont="1" applyFill="1" applyBorder="1" applyAlignment="1">
      <alignment horizontal="right" vertical="center" wrapText="1"/>
      <protection/>
    </xf>
    <xf numFmtId="0" fontId="3" fillId="0" borderId="0" xfId="50" applyFont="1" applyFill="1" applyBorder="1" applyAlignment="1">
      <alignment horizontal="left" vertical="center" wrapText="1"/>
      <protection/>
    </xf>
    <xf numFmtId="0" fontId="2" fillId="0" borderId="10" xfId="50" applyFont="1" applyFill="1" applyBorder="1" applyAlignment="1">
      <alignment horizontal="right" vertical="center"/>
      <protection/>
    </xf>
    <xf numFmtId="0" fontId="5" fillId="0" borderId="10" xfId="49" applyFont="1" applyFill="1" applyBorder="1" applyAlignment="1">
      <alignment horizontal="right" vertical="center"/>
      <protection/>
    </xf>
    <xf numFmtId="0" fontId="0" fillId="0" borderId="0" xfId="49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0" applyNumberFormat="1" applyFont="1" applyFill="1" applyBorder="1" applyAlignment="1">
      <alignment horizontal="left" vertical="center" wrapText="1"/>
      <protection/>
    </xf>
    <xf numFmtId="0" fontId="5" fillId="0" borderId="10" xfId="46" applyNumberFormat="1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0" fontId="10" fillId="0" borderId="10" xfId="50" applyFont="1" applyFill="1" applyBorder="1" applyAlignment="1">
      <alignment horizontal="left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</xf>
    <xf numFmtId="0" fontId="5" fillId="0" borderId="10" xfId="47" applyNumberFormat="1" applyFont="1" applyFill="1" applyBorder="1" applyAlignment="1">
      <alignment horizontal="left" vertical="center" wrapText="1"/>
    </xf>
    <xf numFmtId="0" fontId="0" fillId="0" borderId="10" xfId="48" applyNumberFormat="1" applyFont="1" applyFill="1" applyBorder="1" applyAlignment="1">
      <alignment horizontal="left" vertical="center" wrapText="1"/>
    </xf>
    <xf numFmtId="184" fontId="5" fillId="0" borderId="10" xfId="48" applyNumberFormat="1" applyFont="1" applyFill="1" applyBorder="1" applyAlignment="1">
      <alignment horizontal="right" vertical="center" wrapText="1"/>
    </xf>
    <xf numFmtId="184" fontId="4" fillId="0" borderId="10" xfId="54" applyNumberFormat="1" applyFont="1" applyFill="1" applyBorder="1" applyAlignment="1" applyProtection="1">
      <alignment horizontal="right" vertical="center" wrapText="1"/>
      <protection/>
    </xf>
    <xf numFmtId="0" fontId="5" fillId="0" borderId="10" xfId="48" applyNumberFormat="1" applyFont="1" applyFill="1" applyBorder="1" applyAlignment="1">
      <alignment horizontal="left" vertical="center" wrapText="1"/>
    </xf>
    <xf numFmtId="10" fontId="4" fillId="0" borderId="10" xfId="56" applyNumberFormat="1" applyFont="1" applyFill="1" applyBorder="1" applyAlignment="1">
      <alignment horizontal="right" vertical="center" wrapText="1"/>
      <protection/>
    </xf>
    <xf numFmtId="0" fontId="21" fillId="0" borderId="0" xfId="50" applyFont="1" applyFill="1" applyBorder="1" applyAlignment="1">
      <alignment vertical="center"/>
      <protection/>
    </xf>
    <xf numFmtId="49" fontId="5" fillId="0" borderId="0" xfId="50" applyNumberFormat="1" applyFont="1" applyFill="1" applyBorder="1" applyAlignment="1">
      <alignment horizontal="left" vertical="center" wrapText="1"/>
      <protection/>
    </xf>
    <xf numFmtId="0" fontId="5" fillId="0" borderId="0" xfId="54" applyNumberFormat="1" applyFont="1" applyFill="1" applyBorder="1" applyAlignment="1" applyProtection="1">
      <alignment horizontal="left" vertical="center" wrapText="1"/>
      <protection/>
    </xf>
    <xf numFmtId="184" fontId="5" fillId="0" borderId="0" xfId="4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86" fontId="5" fillId="0" borderId="10" xfId="50" applyNumberFormat="1" applyFont="1" applyFill="1" applyBorder="1" applyAlignment="1">
      <alignment horizontal="center" vertical="center" wrapText="1"/>
      <protection/>
    </xf>
    <xf numFmtId="184" fontId="2" fillId="0" borderId="10" xfId="50" applyNumberFormat="1" applyFont="1" applyFill="1" applyBorder="1" applyAlignment="1">
      <alignment horizontal="center" vertical="center" wrapText="1"/>
      <protection/>
    </xf>
    <xf numFmtId="18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184" fontId="5" fillId="0" borderId="10" xfId="51" applyNumberFormat="1" applyFont="1" applyFill="1" applyBorder="1" applyAlignment="1">
      <alignment horizontal="right" vertical="center" wrapText="1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10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right" vertical="center"/>
      <protection/>
    </xf>
    <xf numFmtId="0" fontId="5" fillId="0" borderId="10" xfId="50" applyNumberFormat="1" applyFont="1" applyFill="1" applyBorder="1" applyAlignment="1">
      <alignment horizontal="righ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right" vertical="center" wrapText="1"/>
      <protection/>
    </xf>
    <xf numFmtId="0" fontId="0" fillId="0" borderId="0" xfId="54" applyNumberFormat="1" applyFont="1" applyFill="1" applyBorder="1" applyAlignment="1" applyProtection="1">
      <alignment horizontal="left" vertical="center" wrapText="1"/>
      <protection/>
    </xf>
    <xf numFmtId="187" fontId="5" fillId="0" borderId="10" xfId="56" applyNumberFormat="1" applyFont="1" applyFill="1" applyBorder="1" applyAlignment="1">
      <alignment horizontal="right" vertical="center" wrapText="1"/>
      <protection/>
    </xf>
    <xf numFmtId="184" fontId="2" fillId="0" borderId="0" xfId="50" applyNumberFormat="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horizontal="right" vertical="center"/>
    </xf>
    <xf numFmtId="186" fontId="5" fillId="0" borderId="10" xfId="50" applyNumberFormat="1" applyFont="1" applyFill="1" applyBorder="1" applyAlignment="1">
      <alignment horizontal="right" vertical="center" wrapText="1"/>
      <protection/>
    </xf>
    <xf numFmtId="0" fontId="5" fillId="0" borderId="10" xfId="53" applyNumberFormat="1" applyFont="1" applyFill="1" applyBorder="1" applyAlignment="1">
      <alignment horizontal="right" vertical="center"/>
      <protection/>
    </xf>
    <xf numFmtId="188" fontId="5" fillId="0" borderId="10" xfId="50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0" fontId="5" fillId="0" borderId="10" xfId="53" applyNumberFormat="1" applyFont="1" applyFill="1" applyBorder="1" applyAlignment="1">
      <alignment horizontal="right" vertical="center" wrapText="1"/>
      <protection/>
    </xf>
    <xf numFmtId="184" fontId="5" fillId="0" borderId="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left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184" fontId="4" fillId="0" borderId="10" xfId="50" applyNumberFormat="1" applyFont="1" applyFill="1" applyBorder="1" applyAlignment="1">
      <alignment horizontal="left" vertical="center" wrapText="1"/>
      <protection/>
    </xf>
    <xf numFmtId="184" fontId="4" fillId="0" borderId="10" xfId="50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10" fontId="4" fillId="0" borderId="10" xfId="46" applyNumberFormat="1" applyFont="1" applyFill="1" applyBorder="1" applyAlignment="1">
      <alignment horizontal="left" vertical="center" wrapText="1"/>
      <protection/>
    </xf>
    <xf numFmtId="10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left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10" fontId="4" fillId="0" borderId="10" xfId="50" applyNumberFormat="1" applyFont="1" applyFill="1" applyBorder="1" applyAlignment="1">
      <alignment horizontal="left" vertical="center" wrapText="1"/>
      <protection/>
    </xf>
    <xf numFmtId="10" fontId="4" fillId="0" borderId="10" xfId="50" applyNumberFormat="1" applyFont="1" applyFill="1" applyBorder="1" applyAlignment="1">
      <alignment horizontal="center" vertical="center" wrapText="1"/>
      <protection/>
    </xf>
    <xf numFmtId="0" fontId="4" fillId="0" borderId="10" xfId="50" applyNumberFormat="1" applyFont="1" applyFill="1" applyBorder="1" applyAlignment="1">
      <alignment horizontal="left" vertical="center" wrapText="1"/>
      <protection/>
    </xf>
    <xf numFmtId="0" fontId="4" fillId="0" borderId="10" xfId="50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184" fontId="2" fillId="0" borderId="10" xfId="50" applyNumberFormat="1" applyFont="1" applyFill="1" applyBorder="1" applyAlignment="1">
      <alignment horizontal="left" vertical="center" wrapText="1"/>
      <protection/>
    </xf>
    <xf numFmtId="184" fontId="2" fillId="0" borderId="10" xfId="5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left" vertical="center" wrapText="1"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10" fontId="4" fillId="0" borderId="10" xfId="0" applyNumberFormat="1" applyFont="1" applyFill="1" applyBorder="1" applyAlignment="1">
      <alignment horizontal="left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鯪9Y_x000B_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50528 昌江黎族自治县“十三五”省重点项目建设表" xfId="41"/>
    <cellStyle name="差_20150528 昌江黎族自治县“十三五”省重点项目建设表_（汇总表）昌江黎族自治县“十三五”时期重点建设项目表（修改版）" xfId="42"/>
    <cellStyle name="常规 2" xfId="43"/>
    <cellStyle name="常规 2 2" xfId="44"/>
    <cellStyle name="常规 2_（汇总表）昌江黎族自治县“十三五”时期重点建设项目表（修改版）" xfId="45"/>
    <cellStyle name="常规_（增补）20151125 昌江黎族自治县“十三五”重点项目建设表" xfId="46"/>
    <cellStyle name="常规_10.19修改版_22" xfId="47"/>
    <cellStyle name="常规_10.19修改版_23" xfId="48"/>
    <cellStyle name="常规_20150528 昌江黎族自治县“十三五”省重点项目建设表" xfId="49"/>
    <cellStyle name="常规_20150528 昌江黎族自治县“十三五”省重点项目建设表_昌江十三五规划建设项目（康20150930）_（汇总表）昌江黎族自治县“十三五”时期重点建设项目表" xfId="50"/>
    <cellStyle name="常规_20150528 昌江黎族自治县“十三五”省重点项目建设表_昌江十三五规划建设项目（康20150930）_秀（汇总表）昌江黎族自治县“十三五”时期重点建设项目表" xfId="51"/>
    <cellStyle name="常规_20150924祁处长要求_4" xfId="52"/>
    <cellStyle name="常规_Sheet1" xfId="53"/>
    <cellStyle name="常规_附表4" xfId="54"/>
    <cellStyle name="常规_附件：昌江黎族自治县2015年重点项目责任分解表" xfId="55"/>
    <cellStyle name="常规_附件1 2014年省重点项目_65_昌江十三五规划建设项目（康20150930）_（汇总表）昌江黎族自治县“十三五”时期重点建设项目表" xfId="56"/>
    <cellStyle name="常规_十三五重点建设项目_10" xfId="57"/>
    <cellStyle name="Hyperlink" xfId="58"/>
    <cellStyle name="好" xfId="59"/>
    <cellStyle name="好_20150528 昌江黎族自治县“十三五”省重点项目建设表" xfId="60"/>
    <cellStyle name="好_20150528 昌江黎族自治县“十三五”省重点项目建设表_（汇总表）昌江黎族自治县“十三五”时期重点建设项目表（修改版）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0"/>
  <sheetViews>
    <sheetView tabSelected="1" view="pageBreakPreview" zoomScale="75" zoomScaleNormal="75" zoomScaleSheetLayoutView="75" workbookViewId="0" topLeftCell="A1">
      <pane xSplit="7" ySplit="1" topLeftCell="H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9" sqref="F9"/>
    </sheetView>
  </sheetViews>
  <sheetFormatPr defaultColWidth="9.00390625" defaultRowHeight="30" customHeight="1"/>
  <cols>
    <col min="1" max="1" width="5.25390625" style="45" customWidth="1"/>
    <col min="2" max="2" width="27.375" style="17" customWidth="1"/>
    <col min="3" max="3" width="22.25390625" style="17" customWidth="1"/>
    <col min="4" max="4" width="6.875" style="46" customWidth="1"/>
    <col min="5" max="5" width="40.875" style="17" customWidth="1"/>
    <col min="6" max="6" width="11.875" style="47" customWidth="1"/>
    <col min="7" max="7" width="14.50390625" style="46" customWidth="1"/>
    <col min="8" max="8" width="13.875" style="48" customWidth="1"/>
    <col min="9" max="9" width="13.25390625" style="48" customWidth="1"/>
    <col min="10" max="10" width="13.875" style="48" customWidth="1"/>
    <col min="11" max="11" width="13.625" style="49" customWidth="1"/>
    <col min="12" max="12" width="9.625" style="8" hidden="1" customWidth="1"/>
    <col min="13" max="43" width="9.00390625" style="8" customWidth="1"/>
    <col min="44" max="16384" width="9.00390625" style="50" customWidth="1"/>
  </cols>
  <sheetData>
    <row r="1" spans="1:12" s="1" customFormat="1" ht="56.25" customHeight="1">
      <c r="A1" s="51" t="s">
        <v>0</v>
      </c>
      <c r="B1" s="52" t="s">
        <v>1</v>
      </c>
      <c r="C1" s="52" t="s">
        <v>2</v>
      </c>
      <c r="D1" s="53" t="s">
        <v>3</v>
      </c>
      <c r="E1" s="52" t="s">
        <v>4</v>
      </c>
      <c r="F1" s="52" t="s">
        <v>5</v>
      </c>
      <c r="G1" s="53" t="s">
        <v>6</v>
      </c>
      <c r="H1" s="54" t="s">
        <v>7</v>
      </c>
      <c r="I1" s="54" t="s">
        <v>8</v>
      </c>
      <c r="J1" s="54" t="s">
        <v>9</v>
      </c>
      <c r="K1" s="108" t="s">
        <v>10</v>
      </c>
      <c r="L1" s="1" t="s">
        <v>11</v>
      </c>
    </row>
    <row r="2" spans="1:43" s="2" customFormat="1" ht="36" customHeight="1">
      <c r="A2" s="55"/>
      <c r="B2" s="214" t="s">
        <v>12</v>
      </c>
      <c r="C2" s="214"/>
      <c r="D2" s="215"/>
      <c r="E2" s="214"/>
      <c r="F2" s="215"/>
      <c r="G2" s="215"/>
      <c r="H2" s="56">
        <f>SUM(H3,H126,H200,H219)</f>
        <v>16734997.29</v>
      </c>
      <c r="I2" s="56">
        <f>SUM(I3,I126,I200,I219)</f>
        <v>2838151.97</v>
      </c>
      <c r="J2" s="56">
        <f>SUM(J3,J126,J200,J219)</f>
        <v>10388054.32</v>
      </c>
      <c r="K2" s="109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</row>
    <row r="3" spans="1:43" s="2" customFormat="1" ht="36" customHeight="1">
      <c r="A3" s="55"/>
      <c r="B3" s="214" t="s">
        <v>13</v>
      </c>
      <c r="C3" s="214"/>
      <c r="D3" s="215"/>
      <c r="E3" s="214"/>
      <c r="F3" s="215"/>
      <c r="G3" s="215"/>
      <c r="H3" s="56">
        <f>SUM(H4,H32,H41,H60,H89,H100)</f>
        <v>13412879.07</v>
      </c>
      <c r="I3" s="56">
        <f>SUM(I4,I32,I41,I60,I89,I100)</f>
        <v>2806099</v>
      </c>
      <c r="J3" s="56">
        <f>SUM(J4,J32,J41,J60,J89,J100)</f>
        <v>7312922.069999999</v>
      </c>
      <c r="K3" s="109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</row>
    <row r="4" spans="1:11" s="2" customFormat="1" ht="36" customHeight="1">
      <c r="A4" s="57"/>
      <c r="B4" s="216" t="s">
        <v>14</v>
      </c>
      <c r="C4" s="216"/>
      <c r="D4" s="217"/>
      <c r="E4" s="216"/>
      <c r="F4" s="217"/>
      <c r="G4" s="217"/>
      <c r="H4" s="58">
        <f>SUM(H5:H30)</f>
        <v>5171066</v>
      </c>
      <c r="I4" s="58">
        <f>SUM(I5:I30)</f>
        <v>268265</v>
      </c>
      <c r="J4" s="58">
        <f>SUM(J5:J30)</f>
        <v>3144301</v>
      </c>
      <c r="K4" s="112"/>
    </row>
    <row r="5" spans="1:43" s="3" customFormat="1" ht="77.25" customHeight="1">
      <c r="A5" s="59">
        <v>1</v>
      </c>
      <c r="B5" s="60" t="s">
        <v>15</v>
      </c>
      <c r="C5" s="60" t="s">
        <v>16</v>
      </c>
      <c r="D5" s="61" t="s">
        <v>17</v>
      </c>
      <c r="E5" s="62" t="s">
        <v>18</v>
      </c>
      <c r="F5" s="63" t="s">
        <v>19</v>
      </c>
      <c r="G5" s="64" t="s">
        <v>20</v>
      </c>
      <c r="H5" s="65">
        <v>300000</v>
      </c>
      <c r="I5" s="65">
        <v>100000</v>
      </c>
      <c r="J5" s="65">
        <f>H5-I5</f>
        <v>200000</v>
      </c>
      <c r="K5" s="113"/>
      <c r="L5" s="3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12" s="4" customFormat="1" ht="54.75" customHeight="1">
      <c r="A6" s="59">
        <v>2</v>
      </c>
      <c r="B6" s="60" t="s">
        <v>21</v>
      </c>
      <c r="C6" s="60" t="s">
        <v>22</v>
      </c>
      <c r="D6" s="61" t="s">
        <v>23</v>
      </c>
      <c r="E6" s="62" t="s">
        <v>24</v>
      </c>
      <c r="F6" s="63" t="s">
        <v>19</v>
      </c>
      <c r="G6" s="64" t="s">
        <v>25</v>
      </c>
      <c r="H6" s="65">
        <v>500000</v>
      </c>
      <c r="I6" s="65">
        <v>50000</v>
      </c>
      <c r="J6" s="65">
        <v>200000</v>
      </c>
      <c r="K6" s="113"/>
      <c r="L6" s="37"/>
    </row>
    <row r="7" spans="1:12" s="5" customFormat="1" ht="54.75" customHeight="1">
      <c r="A7" s="59">
        <v>3</v>
      </c>
      <c r="B7" s="60" t="s">
        <v>26</v>
      </c>
      <c r="C7" s="60" t="s">
        <v>27</v>
      </c>
      <c r="D7" s="61" t="s">
        <v>17</v>
      </c>
      <c r="E7" s="60" t="s">
        <v>28</v>
      </c>
      <c r="F7" s="63" t="s">
        <v>19</v>
      </c>
      <c r="G7" s="64" t="s">
        <v>29</v>
      </c>
      <c r="H7" s="65">
        <v>120000</v>
      </c>
      <c r="I7" s="65">
        <v>20000</v>
      </c>
      <c r="J7" s="65">
        <v>120000</v>
      </c>
      <c r="K7" s="113"/>
      <c r="L7" s="37"/>
    </row>
    <row r="8" spans="1:43" s="4" customFormat="1" ht="46.5" customHeight="1">
      <c r="A8" s="59">
        <v>4</v>
      </c>
      <c r="B8" s="66" t="s">
        <v>30</v>
      </c>
      <c r="C8" s="66" t="s">
        <v>31</v>
      </c>
      <c r="D8" s="61" t="s">
        <v>32</v>
      </c>
      <c r="E8" s="66" t="s">
        <v>33</v>
      </c>
      <c r="F8" s="63" t="s">
        <v>19</v>
      </c>
      <c r="G8" s="59" t="s">
        <v>34</v>
      </c>
      <c r="H8" s="67">
        <v>100000</v>
      </c>
      <c r="I8" s="67">
        <v>1500</v>
      </c>
      <c r="J8" s="67">
        <v>70000</v>
      </c>
      <c r="K8" s="114"/>
      <c r="L8" s="30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</row>
    <row r="9" spans="1:11" s="6" customFormat="1" ht="51.75" customHeight="1">
      <c r="A9" s="59">
        <v>5</v>
      </c>
      <c r="B9" s="68" t="s">
        <v>35</v>
      </c>
      <c r="C9" s="68" t="s">
        <v>36</v>
      </c>
      <c r="D9" s="69" t="s">
        <v>17</v>
      </c>
      <c r="E9" s="68" t="s">
        <v>37</v>
      </c>
      <c r="F9" s="63" t="s">
        <v>19</v>
      </c>
      <c r="G9" s="61" t="s">
        <v>38</v>
      </c>
      <c r="H9" s="65">
        <v>8200</v>
      </c>
      <c r="I9" s="65">
        <v>0</v>
      </c>
      <c r="J9" s="65">
        <v>8200</v>
      </c>
      <c r="K9" s="116"/>
    </row>
    <row r="10" spans="1:12" s="7" customFormat="1" ht="60" customHeight="1">
      <c r="A10" s="59">
        <v>6</v>
      </c>
      <c r="B10" s="60" t="s">
        <v>39</v>
      </c>
      <c r="C10" s="60" t="s">
        <v>40</v>
      </c>
      <c r="D10" s="69" t="s">
        <v>32</v>
      </c>
      <c r="E10" s="60" t="s">
        <v>41</v>
      </c>
      <c r="F10" s="63" t="s">
        <v>19</v>
      </c>
      <c r="G10" s="70" t="s">
        <v>42</v>
      </c>
      <c r="H10" s="65">
        <v>3000000</v>
      </c>
      <c r="I10" s="65">
        <v>0</v>
      </c>
      <c r="J10" s="65">
        <v>1500000</v>
      </c>
      <c r="K10" s="116"/>
      <c r="L10" s="17"/>
    </row>
    <row r="11" spans="1:12" s="7" customFormat="1" ht="60" customHeight="1">
      <c r="A11" s="59">
        <v>7</v>
      </c>
      <c r="B11" s="60" t="s">
        <v>43</v>
      </c>
      <c r="C11" s="71" t="s">
        <v>44</v>
      </c>
      <c r="D11" s="61" t="s">
        <v>32</v>
      </c>
      <c r="E11" s="60" t="s">
        <v>45</v>
      </c>
      <c r="F11" s="63" t="s">
        <v>19</v>
      </c>
      <c r="G11" s="70" t="s">
        <v>46</v>
      </c>
      <c r="H11" s="65">
        <v>300000</v>
      </c>
      <c r="I11" s="65">
        <v>0</v>
      </c>
      <c r="J11" s="65">
        <v>300000</v>
      </c>
      <c r="K11" s="117"/>
      <c r="L11" s="17"/>
    </row>
    <row r="12" spans="1:11" s="8" customFormat="1" ht="42.75" customHeight="1">
      <c r="A12" s="59">
        <v>8</v>
      </c>
      <c r="B12" s="62" t="s">
        <v>47</v>
      </c>
      <c r="C12" s="71" t="s">
        <v>44</v>
      </c>
      <c r="D12" s="69" t="s">
        <v>32</v>
      </c>
      <c r="E12" s="62" t="s">
        <v>48</v>
      </c>
      <c r="F12" s="63" t="s">
        <v>19</v>
      </c>
      <c r="G12" s="61" t="s">
        <v>49</v>
      </c>
      <c r="H12" s="65">
        <v>20000</v>
      </c>
      <c r="I12" s="65">
        <v>0</v>
      </c>
      <c r="J12" s="65">
        <v>20000</v>
      </c>
      <c r="K12" s="116"/>
    </row>
    <row r="13" spans="1:12" s="7" customFormat="1" ht="38.25" customHeight="1">
      <c r="A13" s="59">
        <v>9</v>
      </c>
      <c r="B13" s="60" t="s">
        <v>50</v>
      </c>
      <c r="C13" s="71" t="s">
        <v>44</v>
      </c>
      <c r="D13" s="69" t="s">
        <v>32</v>
      </c>
      <c r="E13" s="60" t="s">
        <v>51</v>
      </c>
      <c r="F13" s="63" t="s">
        <v>19</v>
      </c>
      <c r="G13" s="70" t="s">
        <v>46</v>
      </c>
      <c r="H13" s="65">
        <v>10000</v>
      </c>
      <c r="I13" s="65">
        <v>0</v>
      </c>
      <c r="J13" s="65">
        <v>10000</v>
      </c>
      <c r="K13" s="116"/>
      <c r="L13" s="17"/>
    </row>
    <row r="14" spans="1:12" s="7" customFormat="1" ht="38.25" customHeight="1">
      <c r="A14" s="59">
        <v>10</v>
      </c>
      <c r="B14" s="60" t="s">
        <v>52</v>
      </c>
      <c r="C14" s="71" t="s">
        <v>44</v>
      </c>
      <c r="D14" s="69" t="s">
        <v>32</v>
      </c>
      <c r="E14" s="60" t="s">
        <v>53</v>
      </c>
      <c r="F14" s="63" t="s">
        <v>19</v>
      </c>
      <c r="G14" s="70" t="s">
        <v>46</v>
      </c>
      <c r="H14" s="65">
        <v>20000</v>
      </c>
      <c r="I14" s="65">
        <v>0</v>
      </c>
      <c r="J14" s="65">
        <v>20000</v>
      </c>
      <c r="K14" s="116"/>
      <c r="L14" s="17"/>
    </row>
    <row r="15" spans="1:11" s="9" customFormat="1" ht="47.25" customHeight="1">
      <c r="A15" s="59">
        <v>11</v>
      </c>
      <c r="B15" s="62" t="s">
        <v>54</v>
      </c>
      <c r="C15" s="62" t="s">
        <v>55</v>
      </c>
      <c r="D15" s="61" t="s">
        <v>17</v>
      </c>
      <c r="E15" s="62" t="s">
        <v>56</v>
      </c>
      <c r="F15" s="61" t="s">
        <v>19</v>
      </c>
      <c r="G15" s="64" t="s">
        <v>34</v>
      </c>
      <c r="H15" s="65">
        <v>18000</v>
      </c>
      <c r="I15" s="65"/>
      <c r="J15" s="65">
        <v>18000</v>
      </c>
      <c r="K15" s="113"/>
    </row>
    <row r="16" spans="1:12" s="5" customFormat="1" ht="72.75" customHeight="1">
      <c r="A16" s="59">
        <v>12</v>
      </c>
      <c r="B16" s="60" t="s">
        <v>57</v>
      </c>
      <c r="C16" s="60" t="s">
        <v>58</v>
      </c>
      <c r="D16" s="59" t="s">
        <v>17</v>
      </c>
      <c r="E16" s="60" t="s">
        <v>59</v>
      </c>
      <c r="F16" s="63" t="s">
        <v>60</v>
      </c>
      <c r="G16" s="64" t="s">
        <v>61</v>
      </c>
      <c r="H16" s="65">
        <v>150000</v>
      </c>
      <c r="I16" s="65">
        <v>50560</v>
      </c>
      <c r="J16" s="65">
        <f>H16-I16</f>
        <v>99440</v>
      </c>
      <c r="K16" s="65"/>
      <c r="L16" s="118"/>
    </row>
    <row r="17" spans="1:12" s="6" customFormat="1" ht="90.75" customHeight="1">
      <c r="A17" s="59">
        <v>13</v>
      </c>
      <c r="B17" s="60" t="s">
        <v>62</v>
      </c>
      <c r="C17" s="60" t="s">
        <v>63</v>
      </c>
      <c r="D17" s="69" t="s">
        <v>17</v>
      </c>
      <c r="E17" s="60" t="s">
        <v>64</v>
      </c>
      <c r="F17" s="72" t="s">
        <v>65</v>
      </c>
      <c r="G17" s="73" t="s">
        <v>66</v>
      </c>
      <c r="H17" s="65">
        <v>63519</v>
      </c>
      <c r="I17" s="65">
        <v>24213</v>
      </c>
      <c r="J17" s="65">
        <f>H17-I17</f>
        <v>39306</v>
      </c>
      <c r="K17" s="116"/>
      <c r="L17" s="17"/>
    </row>
    <row r="18" spans="1:12" s="10" customFormat="1" ht="51.75" customHeight="1">
      <c r="A18" s="59">
        <v>14</v>
      </c>
      <c r="B18" s="74" t="s">
        <v>67</v>
      </c>
      <c r="C18" s="74" t="s">
        <v>68</v>
      </c>
      <c r="D18" s="59" t="s">
        <v>17</v>
      </c>
      <c r="E18" s="74" t="s">
        <v>69</v>
      </c>
      <c r="F18" s="72" t="s">
        <v>70</v>
      </c>
      <c r="G18" s="72" t="s">
        <v>71</v>
      </c>
      <c r="H18" s="65">
        <v>56247</v>
      </c>
      <c r="I18" s="65">
        <v>18992</v>
      </c>
      <c r="J18" s="65">
        <f>H18-I18</f>
        <v>37255</v>
      </c>
      <c r="K18" s="65"/>
      <c r="L18" s="119"/>
    </row>
    <row r="19" spans="1:12" s="7" customFormat="1" ht="45" customHeight="1">
      <c r="A19" s="59">
        <v>15</v>
      </c>
      <c r="B19" s="75" t="s">
        <v>72</v>
      </c>
      <c r="C19" s="75" t="s">
        <v>73</v>
      </c>
      <c r="D19" s="69" t="s">
        <v>32</v>
      </c>
      <c r="E19" s="75" t="s">
        <v>74</v>
      </c>
      <c r="F19" s="76" t="s">
        <v>75</v>
      </c>
      <c r="G19" s="76" t="s">
        <v>76</v>
      </c>
      <c r="H19" s="77">
        <v>20000</v>
      </c>
      <c r="I19" s="77"/>
      <c r="J19" s="77">
        <v>20000</v>
      </c>
      <c r="K19" s="113"/>
      <c r="L19" s="17"/>
    </row>
    <row r="20" spans="1:12" s="10" customFormat="1" ht="39.75" customHeight="1">
      <c r="A20" s="59">
        <v>16</v>
      </c>
      <c r="B20" s="74" t="s">
        <v>77</v>
      </c>
      <c r="C20" s="74" t="s">
        <v>78</v>
      </c>
      <c r="D20" s="59" t="s">
        <v>32</v>
      </c>
      <c r="E20" s="74" t="s">
        <v>79</v>
      </c>
      <c r="F20" s="72" t="s">
        <v>80</v>
      </c>
      <c r="G20" s="72" t="s">
        <v>81</v>
      </c>
      <c r="H20" s="65">
        <v>20000</v>
      </c>
      <c r="I20" s="65">
        <v>0</v>
      </c>
      <c r="J20" s="65">
        <v>20000</v>
      </c>
      <c r="K20" s="65"/>
      <c r="L20" s="119"/>
    </row>
    <row r="21" spans="1:11" s="11" customFormat="1" ht="47.25" customHeight="1">
      <c r="A21" s="59">
        <v>17</v>
      </c>
      <c r="B21" s="78" t="s">
        <v>82</v>
      </c>
      <c r="C21" s="79" t="s">
        <v>83</v>
      </c>
      <c r="D21" s="59" t="s">
        <v>32</v>
      </c>
      <c r="E21" s="78" t="s">
        <v>84</v>
      </c>
      <c r="F21" s="80" t="s">
        <v>85</v>
      </c>
      <c r="G21" s="76" t="s">
        <v>46</v>
      </c>
      <c r="H21" s="77">
        <v>100000</v>
      </c>
      <c r="I21" s="120">
        <v>0</v>
      </c>
      <c r="J21" s="77">
        <v>100000</v>
      </c>
      <c r="K21" s="113"/>
    </row>
    <row r="22" spans="1:11" s="11" customFormat="1" ht="47.25" customHeight="1">
      <c r="A22" s="81"/>
      <c r="B22" s="74" t="s">
        <v>86</v>
      </c>
      <c r="C22" s="74"/>
      <c r="D22" s="59" t="s">
        <v>32</v>
      </c>
      <c r="E22" s="74" t="s">
        <v>87</v>
      </c>
      <c r="F22" s="72" t="s">
        <v>85</v>
      </c>
      <c r="G22" s="72" t="s">
        <v>88</v>
      </c>
      <c r="H22" s="65">
        <v>50000</v>
      </c>
      <c r="I22" s="120">
        <v>0</v>
      </c>
      <c r="J22" s="65">
        <v>50000</v>
      </c>
      <c r="K22" s="113"/>
    </row>
    <row r="23" spans="1:12" s="10" customFormat="1" ht="39" customHeight="1">
      <c r="A23" s="59">
        <v>18</v>
      </c>
      <c r="B23" s="74" t="s">
        <v>89</v>
      </c>
      <c r="C23" s="74" t="s">
        <v>90</v>
      </c>
      <c r="D23" s="59" t="s">
        <v>32</v>
      </c>
      <c r="E23" s="74" t="s">
        <v>91</v>
      </c>
      <c r="F23" s="72" t="s">
        <v>85</v>
      </c>
      <c r="G23" s="72" t="s">
        <v>81</v>
      </c>
      <c r="H23" s="65">
        <v>30000</v>
      </c>
      <c r="I23" s="120">
        <v>0</v>
      </c>
      <c r="J23" s="65">
        <v>30000</v>
      </c>
      <c r="K23" s="65"/>
      <c r="L23" s="119"/>
    </row>
    <row r="24" spans="1:12" s="10" customFormat="1" ht="84" customHeight="1">
      <c r="A24" s="59">
        <v>19</v>
      </c>
      <c r="B24" s="74" t="s">
        <v>92</v>
      </c>
      <c r="C24" s="60" t="s">
        <v>93</v>
      </c>
      <c r="D24" s="61" t="s">
        <v>32</v>
      </c>
      <c r="E24" s="82" t="s">
        <v>94</v>
      </c>
      <c r="F24" s="63" t="s">
        <v>85</v>
      </c>
      <c r="G24" s="64" t="s">
        <v>81</v>
      </c>
      <c r="H24" s="65">
        <v>3000</v>
      </c>
      <c r="I24" s="65">
        <v>3000</v>
      </c>
      <c r="J24" s="65"/>
      <c r="K24" s="65"/>
      <c r="L24" s="119"/>
    </row>
    <row r="25" spans="1:12" s="10" customFormat="1" ht="111.75" customHeight="1">
      <c r="A25" s="59">
        <v>20</v>
      </c>
      <c r="B25" s="83" t="s">
        <v>95</v>
      </c>
      <c r="C25" s="75" t="s">
        <v>96</v>
      </c>
      <c r="D25" s="69" t="s">
        <v>32</v>
      </c>
      <c r="E25" s="83" t="s">
        <v>97</v>
      </c>
      <c r="F25" s="76" t="s">
        <v>85</v>
      </c>
      <c r="G25" s="84" t="s">
        <v>46</v>
      </c>
      <c r="H25" s="77">
        <v>50000</v>
      </c>
      <c r="I25" s="77">
        <v>0</v>
      </c>
      <c r="J25" s="77">
        <v>50000</v>
      </c>
      <c r="K25" s="113"/>
      <c r="L25" s="119"/>
    </row>
    <row r="26" spans="1:12" s="7" customFormat="1" ht="54.75" customHeight="1">
      <c r="A26" s="59">
        <v>21</v>
      </c>
      <c r="B26" s="60" t="s">
        <v>98</v>
      </c>
      <c r="C26" s="60" t="s">
        <v>55</v>
      </c>
      <c r="D26" s="69" t="s">
        <v>32</v>
      </c>
      <c r="E26" s="60" t="s">
        <v>99</v>
      </c>
      <c r="F26" s="63" t="s">
        <v>19</v>
      </c>
      <c r="G26" s="64" t="s">
        <v>46</v>
      </c>
      <c r="H26" s="65">
        <v>200000</v>
      </c>
      <c r="I26" s="120">
        <v>0</v>
      </c>
      <c r="J26" s="65">
        <v>200000</v>
      </c>
      <c r="K26" s="113"/>
      <c r="L26" s="17"/>
    </row>
    <row r="27" spans="1:43" s="7" customFormat="1" ht="44.25" customHeight="1">
      <c r="A27" s="59">
        <v>22</v>
      </c>
      <c r="B27" s="60" t="s">
        <v>100</v>
      </c>
      <c r="C27" s="60" t="s">
        <v>101</v>
      </c>
      <c r="D27" s="59" t="s">
        <v>32</v>
      </c>
      <c r="E27" s="60" t="s">
        <v>102</v>
      </c>
      <c r="F27" s="63" t="s">
        <v>60</v>
      </c>
      <c r="G27" s="70" t="s">
        <v>49</v>
      </c>
      <c r="H27" s="65">
        <v>100</v>
      </c>
      <c r="I27" s="65">
        <v>0</v>
      </c>
      <c r="J27" s="65">
        <v>100</v>
      </c>
      <c r="K27" s="116"/>
      <c r="L27" s="17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</row>
    <row r="28" spans="1:43" s="7" customFormat="1" ht="85.5" customHeight="1">
      <c r="A28" s="59">
        <v>23</v>
      </c>
      <c r="B28" s="60" t="s">
        <v>103</v>
      </c>
      <c r="C28" s="60" t="s">
        <v>93</v>
      </c>
      <c r="D28" s="61" t="s">
        <v>32</v>
      </c>
      <c r="E28" s="60" t="s">
        <v>104</v>
      </c>
      <c r="F28" s="63" t="s">
        <v>105</v>
      </c>
      <c r="G28" s="64" t="s">
        <v>106</v>
      </c>
      <c r="H28" s="65">
        <v>2000</v>
      </c>
      <c r="I28" s="65"/>
      <c r="J28" s="65">
        <v>2000</v>
      </c>
      <c r="K28" s="116"/>
      <c r="L28" s="17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</row>
    <row r="29" spans="1:12" s="12" customFormat="1" ht="42.75" customHeight="1">
      <c r="A29" s="84"/>
      <c r="B29" s="83" t="s">
        <v>107</v>
      </c>
      <c r="C29" s="83"/>
      <c r="D29" s="69" t="s">
        <v>32</v>
      </c>
      <c r="E29" s="83" t="s">
        <v>108</v>
      </c>
      <c r="F29" s="84" t="s">
        <v>105</v>
      </c>
      <c r="G29" s="84" t="s">
        <v>109</v>
      </c>
      <c r="H29" s="77">
        <v>20000</v>
      </c>
      <c r="I29" s="77">
        <v>0</v>
      </c>
      <c r="J29" s="77">
        <v>20000</v>
      </c>
      <c r="K29" s="103"/>
      <c r="L29" s="121"/>
    </row>
    <row r="30" spans="1:43" s="13" customFormat="1" ht="49.5" customHeight="1">
      <c r="A30" s="85">
        <v>24</v>
      </c>
      <c r="B30" s="86" t="s">
        <v>110</v>
      </c>
      <c r="C30" s="86" t="s">
        <v>111</v>
      </c>
      <c r="D30" s="87" t="s">
        <v>112</v>
      </c>
      <c r="E30" s="86" t="s">
        <v>113</v>
      </c>
      <c r="F30" s="88" t="s">
        <v>65</v>
      </c>
      <c r="G30" s="89" t="s">
        <v>109</v>
      </c>
      <c r="H30" s="90">
        <v>10000</v>
      </c>
      <c r="I30" s="90">
        <v>0</v>
      </c>
      <c r="J30" s="90">
        <v>10000</v>
      </c>
      <c r="K30" s="122"/>
      <c r="L30" s="12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3" customFormat="1" ht="49.5" customHeight="1">
      <c r="A31" s="85">
        <v>25</v>
      </c>
      <c r="B31" s="60" t="s">
        <v>114</v>
      </c>
      <c r="C31" s="60" t="s">
        <v>115</v>
      </c>
      <c r="D31" s="61" t="s">
        <v>112</v>
      </c>
      <c r="E31" s="62" t="s">
        <v>116</v>
      </c>
      <c r="F31" s="63" t="s">
        <v>85</v>
      </c>
      <c r="G31" s="64"/>
      <c r="H31" s="65"/>
      <c r="I31" s="65"/>
      <c r="J31" s="113"/>
      <c r="K31" s="122"/>
      <c r="L31" s="12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12" s="10" customFormat="1" ht="39.75" customHeight="1">
      <c r="A32" s="72"/>
      <c r="B32" s="218" t="s">
        <v>117</v>
      </c>
      <c r="C32" s="218"/>
      <c r="D32" s="219"/>
      <c r="E32" s="218"/>
      <c r="F32" s="219"/>
      <c r="G32" s="219"/>
      <c r="H32" s="65">
        <f>SUM(H33,H34,H35,H36,H37,H38,H39,H40)</f>
        <v>1012000</v>
      </c>
      <c r="I32" s="65">
        <f>SUM(I33,I34,I35,I36,I37,I38,I39,I40)</f>
        <v>128000</v>
      </c>
      <c r="J32" s="65">
        <f>SUM(J33,J34,J35,J36,J37,J38,J39,J40)</f>
        <v>864000</v>
      </c>
      <c r="K32" s="65"/>
      <c r="L32" s="119"/>
    </row>
    <row r="33" spans="1:12" s="4" customFormat="1" ht="63.75" customHeight="1">
      <c r="A33" s="72">
        <v>26</v>
      </c>
      <c r="B33" s="60" t="s">
        <v>118</v>
      </c>
      <c r="C33" s="60" t="s">
        <v>119</v>
      </c>
      <c r="D33" s="61" t="s">
        <v>32</v>
      </c>
      <c r="E33" s="60" t="s">
        <v>120</v>
      </c>
      <c r="F33" s="63" t="s">
        <v>19</v>
      </c>
      <c r="G33" s="61" t="s">
        <v>121</v>
      </c>
      <c r="H33" s="65">
        <v>180000</v>
      </c>
      <c r="I33" s="65">
        <v>0</v>
      </c>
      <c r="J33" s="65">
        <f>H33-I33</f>
        <v>180000</v>
      </c>
      <c r="K33" s="113"/>
      <c r="L33" s="118"/>
    </row>
    <row r="34" spans="1:12" s="14" customFormat="1" ht="47.25" customHeight="1">
      <c r="A34" s="59">
        <v>27</v>
      </c>
      <c r="B34" s="60" t="s">
        <v>122</v>
      </c>
      <c r="C34" s="60" t="s">
        <v>123</v>
      </c>
      <c r="D34" s="61" t="s">
        <v>17</v>
      </c>
      <c r="E34" s="60" t="s">
        <v>124</v>
      </c>
      <c r="F34" s="63" t="s">
        <v>19</v>
      </c>
      <c r="G34" s="64" t="s">
        <v>125</v>
      </c>
      <c r="H34" s="65">
        <v>120000</v>
      </c>
      <c r="I34" s="65">
        <v>48000</v>
      </c>
      <c r="J34" s="65">
        <f>H34-I34</f>
        <v>72000</v>
      </c>
      <c r="K34" s="113"/>
      <c r="L34" s="37"/>
    </row>
    <row r="35" spans="1:43" s="7" customFormat="1" ht="67.5" customHeight="1">
      <c r="A35" s="72">
        <v>28</v>
      </c>
      <c r="B35" s="62" t="s">
        <v>126</v>
      </c>
      <c r="C35" s="62" t="s">
        <v>127</v>
      </c>
      <c r="D35" s="69" t="s">
        <v>32</v>
      </c>
      <c r="E35" s="62" t="s">
        <v>128</v>
      </c>
      <c r="F35" s="61" t="s">
        <v>19</v>
      </c>
      <c r="G35" s="61" t="s">
        <v>46</v>
      </c>
      <c r="H35" s="65">
        <v>200000</v>
      </c>
      <c r="I35" s="120">
        <v>0</v>
      </c>
      <c r="J35" s="65">
        <v>200000</v>
      </c>
      <c r="K35" s="11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11" s="15" customFormat="1" ht="129" customHeight="1">
      <c r="A36" s="59">
        <v>29</v>
      </c>
      <c r="B36" s="62" t="s">
        <v>129</v>
      </c>
      <c r="C36" s="92" t="s">
        <v>130</v>
      </c>
      <c r="D36" s="61" t="s">
        <v>17</v>
      </c>
      <c r="E36" s="62" t="s">
        <v>131</v>
      </c>
      <c r="F36" s="61" t="s">
        <v>65</v>
      </c>
      <c r="G36" s="61" t="s">
        <v>132</v>
      </c>
      <c r="H36" s="65">
        <v>300000</v>
      </c>
      <c r="I36" s="65">
        <v>80000</v>
      </c>
      <c r="J36" s="65">
        <v>200000</v>
      </c>
      <c r="K36" s="113"/>
    </row>
    <row r="37" spans="1:12" s="7" customFormat="1" ht="51.75" customHeight="1">
      <c r="A37" s="72">
        <v>30</v>
      </c>
      <c r="B37" s="78" t="s">
        <v>133</v>
      </c>
      <c r="C37" s="78" t="s">
        <v>134</v>
      </c>
      <c r="D37" s="61" t="s">
        <v>32</v>
      </c>
      <c r="E37" s="78" t="s">
        <v>135</v>
      </c>
      <c r="F37" s="61" t="s">
        <v>65</v>
      </c>
      <c r="G37" s="84" t="s">
        <v>46</v>
      </c>
      <c r="H37" s="77">
        <v>30000</v>
      </c>
      <c r="I37" s="77">
        <v>0</v>
      </c>
      <c r="J37" s="77">
        <v>30000</v>
      </c>
      <c r="K37" s="113"/>
      <c r="L37" s="17"/>
    </row>
    <row r="38" spans="1:12" s="7" customFormat="1" ht="51.75" customHeight="1">
      <c r="A38" s="59">
        <v>31</v>
      </c>
      <c r="B38" s="93" t="s">
        <v>136</v>
      </c>
      <c r="C38" s="94" t="s">
        <v>137</v>
      </c>
      <c r="D38" s="61" t="s">
        <v>32</v>
      </c>
      <c r="E38" s="93" t="s">
        <v>138</v>
      </c>
      <c r="F38" s="95" t="s">
        <v>65</v>
      </c>
      <c r="G38" s="96" t="s">
        <v>38</v>
      </c>
      <c r="H38" s="97">
        <v>32000</v>
      </c>
      <c r="I38" s="97">
        <v>0</v>
      </c>
      <c r="J38" s="97">
        <v>32000</v>
      </c>
      <c r="K38" s="116"/>
      <c r="L38" s="124"/>
    </row>
    <row r="39" spans="1:12" s="7" customFormat="1" ht="44.25" customHeight="1">
      <c r="A39" s="72">
        <v>32</v>
      </c>
      <c r="B39" s="83" t="s">
        <v>139</v>
      </c>
      <c r="C39" s="75" t="s">
        <v>73</v>
      </c>
      <c r="D39" s="61" t="s">
        <v>17</v>
      </c>
      <c r="E39" s="83" t="s">
        <v>140</v>
      </c>
      <c r="F39" s="76" t="s">
        <v>75</v>
      </c>
      <c r="G39" s="84" t="s">
        <v>141</v>
      </c>
      <c r="H39" s="77">
        <v>30000</v>
      </c>
      <c r="I39" s="77"/>
      <c r="J39" s="77">
        <v>30000</v>
      </c>
      <c r="K39" s="113"/>
      <c r="L39" s="17"/>
    </row>
    <row r="40" spans="1:12" s="16" customFormat="1" ht="45.75" customHeight="1">
      <c r="A40" s="59">
        <v>33</v>
      </c>
      <c r="B40" s="66" t="s">
        <v>142</v>
      </c>
      <c r="C40" s="83" t="s">
        <v>143</v>
      </c>
      <c r="D40" s="61" t="s">
        <v>32</v>
      </c>
      <c r="E40" s="83" t="s">
        <v>144</v>
      </c>
      <c r="F40" s="84" t="s">
        <v>105</v>
      </c>
      <c r="G40" s="84" t="s">
        <v>46</v>
      </c>
      <c r="H40" s="77">
        <v>120000</v>
      </c>
      <c r="I40" s="77">
        <v>0</v>
      </c>
      <c r="J40" s="77">
        <v>120000</v>
      </c>
      <c r="K40" s="65"/>
      <c r="L40" s="118"/>
    </row>
    <row r="41" spans="1:12" s="17" customFormat="1" ht="42.75" customHeight="1">
      <c r="A41" s="73"/>
      <c r="B41" s="216" t="s">
        <v>145</v>
      </c>
      <c r="C41" s="216"/>
      <c r="D41" s="217"/>
      <c r="E41" s="216"/>
      <c r="F41" s="217"/>
      <c r="G41" s="217"/>
      <c r="H41" s="58">
        <f>SUM(H42:H49,H52,H58:H59)</f>
        <v>6628992.53</v>
      </c>
      <c r="I41" s="58">
        <f>SUM(I42:I49,I52,I58:I59)</f>
        <v>2370647</v>
      </c>
      <c r="J41" s="58">
        <f>SUM(J42:J49,J52,J58:J59)</f>
        <v>2752168.53</v>
      </c>
      <c r="K41" s="112"/>
      <c r="L41" s="17" t="s">
        <v>146</v>
      </c>
    </row>
    <row r="42" spans="1:11" s="17" customFormat="1" ht="51" customHeight="1">
      <c r="A42" s="73">
        <v>34</v>
      </c>
      <c r="B42" s="98" t="s">
        <v>147</v>
      </c>
      <c r="C42" s="98" t="s">
        <v>101</v>
      </c>
      <c r="D42" s="59" t="s">
        <v>17</v>
      </c>
      <c r="E42" s="98" t="s">
        <v>148</v>
      </c>
      <c r="F42" s="73" t="s">
        <v>60</v>
      </c>
      <c r="G42" s="73" t="s">
        <v>149</v>
      </c>
      <c r="H42" s="99">
        <v>2260000</v>
      </c>
      <c r="I42" s="99">
        <v>2200000</v>
      </c>
      <c r="J42" s="99">
        <v>60000</v>
      </c>
      <c r="K42" s="125"/>
    </row>
    <row r="43" spans="1:12" s="7" customFormat="1" ht="51" customHeight="1">
      <c r="A43" s="73">
        <v>35</v>
      </c>
      <c r="B43" s="98" t="s">
        <v>150</v>
      </c>
      <c r="C43" s="98" t="s">
        <v>101</v>
      </c>
      <c r="D43" s="73" t="s">
        <v>23</v>
      </c>
      <c r="E43" s="98" t="s">
        <v>151</v>
      </c>
      <c r="F43" s="73" t="s">
        <v>60</v>
      </c>
      <c r="G43" s="73" t="s">
        <v>152</v>
      </c>
      <c r="H43" s="99">
        <v>4004177</v>
      </c>
      <c r="I43" s="99">
        <v>0</v>
      </c>
      <c r="J43" s="99">
        <v>2500000</v>
      </c>
      <c r="K43" s="114"/>
      <c r="L43" s="30" t="s">
        <v>153</v>
      </c>
    </row>
    <row r="44" spans="1:12" s="15" customFormat="1" ht="60" customHeight="1">
      <c r="A44" s="73">
        <v>36</v>
      </c>
      <c r="B44" s="98" t="s">
        <v>154</v>
      </c>
      <c r="C44" s="98" t="s">
        <v>101</v>
      </c>
      <c r="D44" s="73" t="s">
        <v>32</v>
      </c>
      <c r="E44" s="98" t="s">
        <v>155</v>
      </c>
      <c r="F44" s="73" t="s">
        <v>60</v>
      </c>
      <c r="G44" s="73" t="s">
        <v>156</v>
      </c>
      <c r="H44" s="99">
        <v>10659</v>
      </c>
      <c r="I44" s="99">
        <v>0</v>
      </c>
      <c r="J44" s="99">
        <v>10659</v>
      </c>
      <c r="K44" s="114"/>
      <c r="L44" s="126"/>
    </row>
    <row r="45" spans="1:12" s="17" customFormat="1" ht="48" customHeight="1">
      <c r="A45" s="73">
        <v>37</v>
      </c>
      <c r="B45" s="62" t="s">
        <v>157</v>
      </c>
      <c r="C45" s="62" t="s">
        <v>158</v>
      </c>
      <c r="D45" s="61" t="s">
        <v>17</v>
      </c>
      <c r="E45" s="62" t="s">
        <v>159</v>
      </c>
      <c r="F45" s="61" t="s">
        <v>60</v>
      </c>
      <c r="G45" s="61" t="s">
        <v>160</v>
      </c>
      <c r="H45" s="65">
        <v>33450</v>
      </c>
      <c r="I45" s="65"/>
      <c r="J45" s="65">
        <v>33450</v>
      </c>
      <c r="K45" s="113"/>
      <c r="L45" s="17" t="s">
        <v>161</v>
      </c>
    </row>
    <row r="46" spans="1:11" s="11" customFormat="1" ht="56.25" customHeight="1">
      <c r="A46" s="73">
        <v>38</v>
      </c>
      <c r="B46" s="62" t="s">
        <v>162</v>
      </c>
      <c r="C46" s="62" t="s">
        <v>163</v>
      </c>
      <c r="D46" s="61" t="s">
        <v>17</v>
      </c>
      <c r="E46" s="62" t="s">
        <v>164</v>
      </c>
      <c r="F46" s="61" t="s">
        <v>165</v>
      </c>
      <c r="G46" s="61" t="s">
        <v>49</v>
      </c>
      <c r="H46" s="65">
        <v>25000</v>
      </c>
      <c r="I46" s="65">
        <v>0</v>
      </c>
      <c r="J46" s="65">
        <v>25000</v>
      </c>
      <c r="K46" s="113"/>
    </row>
    <row r="47" spans="1:12" s="7" customFormat="1" ht="66" customHeight="1">
      <c r="A47" s="100">
        <v>39</v>
      </c>
      <c r="B47" s="66" t="s">
        <v>166</v>
      </c>
      <c r="C47" s="66" t="s">
        <v>167</v>
      </c>
      <c r="D47" s="69" t="s">
        <v>17</v>
      </c>
      <c r="E47" s="66" t="s">
        <v>168</v>
      </c>
      <c r="F47" s="59" t="s">
        <v>65</v>
      </c>
      <c r="G47" s="59" t="s">
        <v>169</v>
      </c>
      <c r="H47" s="67">
        <v>231197</v>
      </c>
      <c r="I47" s="67">
        <v>166487</v>
      </c>
      <c r="J47" s="67">
        <v>64710</v>
      </c>
      <c r="K47" s="65"/>
      <c r="L47" s="127" t="s">
        <v>170</v>
      </c>
    </row>
    <row r="48" spans="1:43" s="18" customFormat="1" ht="78" customHeight="1">
      <c r="A48" s="73">
        <v>40</v>
      </c>
      <c r="B48" s="101" t="s">
        <v>171</v>
      </c>
      <c r="C48" s="101" t="s">
        <v>167</v>
      </c>
      <c r="D48" s="59" t="s">
        <v>17</v>
      </c>
      <c r="E48" s="66" t="s">
        <v>172</v>
      </c>
      <c r="F48" s="59" t="s">
        <v>65</v>
      </c>
      <c r="G48" s="102" t="s">
        <v>38</v>
      </c>
      <c r="H48" s="67">
        <v>10000</v>
      </c>
      <c r="I48" s="67">
        <v>0</v>
      </c>
      <c r="J48" s="67">
        <v>10000</v>
      </c>
      <c r="K48" s="114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s="7" customFormat="1" ht="39" customHeight="1">
      <c r="A49" s="100">
        <v>41</v>
      </c>
      <c r="B49" s="220" t="s">
        <v>173</v>
      </c>
      <c r="C49" s="220"/>
      <c r="D49" s="221"/>
      <c r="E49" s="220"/>
      <c r="F49" s="221"/>
      <c r="G49" s="221"/>
      <c r="H49" s="99">
        <f>SUM(H50:H51)</f>
        <v>19009.53</v>
      </c>
      <c r="I49" s="99">
        <f>SUM(I50:I51)</f>
        <v>4160</v>
      </c>
      <c r="J49" s="99">
        <f>SUM(J50:J51)</f>
        <v>14849.53</v>
      </c>
      <c r="K49" s="114"/>
      <c r="L49" s="3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s="11" customFormat="1" ht="48.75" customHeight="1">
      <c r="A50" s="59"/>
      <c r="B50" s="83" t="s">
        <v>174</v>
      </c>
      <c r="C50" s="83" t="s">
        <v>175</v>
      </c>
      <c r="D50" s="69" t="s">
        <v>17</v>
      </c>
      <c r="E50" s="83" t="s">
        <v>176</v>
      </c>
      <c r="F50" s="80" t="s">
        <v>177</v>
      </c>
      <c r="G50" s="80" t="s">
        <v>160</v>
      </c>
      <c r="H50" s="77">
        <v>348.43</v>
      </c>
      <c r="I50" s="77">
        <v>100</v>
      </c>
      <c r="J50" s="77">
        <v>248.43</v>
      </c>
      <c r="K50" s="6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s="11" customFormat="1" ht="52.5" customHeight="1">
      <c r="A51" s="55"/>
      <c r="B51" s="83" t="s">
        <v>178</v>
      </c>
      <c r="C51" s="83" t="s">
        <v>175</v>
      </c>
      <c r="D51" s="69" t="s">
        <v>17</v>
      </c>
      <c r="E51" s="83" t="s">
        <v>179</v>
      </c>
      <c r="F51" s="80" t="s">
        <v>177</v>
      </c>
      <c r="G51" s="80" t="s">
        <v>160</v>
      </c>
      <c r="H51" s="77">
        <v>18661.1</v>
      </c>
      <c r="I51" s="77">
        <v>4060</v>
      </c>
      <c r="J51" s="77">
        <v>14601.1</v>
      </c>
      <c r="K51" s="65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11" customFormat="1" ht="36" customHeight="1">
      <c r="A52" s="69">
        <v>42</v>
      </c>
      <c r="B52" s="83" t="s">
        <v>180</v>
      </c>
      <c r="C52" s="83"/>
      <c r="D52" s="84"/>
      <c r="E52" s="83"/>
      <c r="F52" s="84"/>
      <c r="G52" s="84"/>
      <c r="H52" s="103">
        <f>SUM(H53:H57)</f>
        <v>17500</v>
      </c>
      <c r="I52" s="77">
        <f>SUM(I53:I57)</f>
        <v>0</v>
      </c>
      <c r="J52" s="77">
        <f>SUM(J53:J57)</f>
        <v>17500</v>
      </c>
      <c r="K52" s="65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11" s="11" customFormat="1" ht="43.5" customHeight="1">
      <c r="A53" s="59"/>
      <c r="B53" s="66" t="s">
        <v>181</v>
      </c>
      <c r="C53" s="66" t="s">
        <v>182</v>
      </c>
      <c r="D53" s="69" t="s">
        <v>17</v>
      </c>
      <c r="E53" s="66" t="s">
        <v>183</v>
      </c>
      <c r="F53" s="59" t="s">
        <v>165</v>
      </c>
      <c r="G53" s="59" t="s">
        <v>49</v>
      </c>
      <c r="H53" s="67">
        <v>4000</v>
      </c>
      <c r="I53" s="67"/>
      <c r="J53" s="67">
        <v>4000</v>
      </c>
      <c r="K53" s="65"/>
    </row>
    <row r="54" spans="1:11" s="11" customFormat="1" ht="42" customHeight="1">
      <c r="A54" s="59"/>
      <c r="B54" s="66" t="s">
        <v>184</v>
      </c>
      <c r="C54" s="66" t="s">
        <v>182</v>
      </c>
      <c r="D54" s="69" t="s">
        <v>17</v>
      </c>
      <c r="E54" s="66" t="s">
        <v>185</v>
      </c>
      <c r="F54" s="59" t="s">
        <v>165</v>
      </c>
      <c r="G54" s="59">
        <v>2016</v>
      </c>
      <c r="H54" s="67">
        <v>100</v>
      </c>
      <c r="I54" s="67"/>
      <c r="J54" s="67">
        <v>100</v>
      </c>
      <c r="K54" s="65"/>
    </row>
    <row r="55" spans="1:11" s="11" customFormat="1" ht="61.5" customHeight="1">
      <c r="A55" s="59"/>
      <c r="B55" s="66" t="s">
        <v>186</v>
      </c>
      <c r="C55" s="66" t="s">
        <v>182</v>
      </c>
      <c r="D55" s="69" t="s">
        <v>17</v>
      </c>
      <c r="E55" s="66" t="s">
        <v>187</v>
      </c>
      <c r="F55" s="59" t="s">
        <v>165</v>
      </c>
      <c r="G55" s="59" t="s">
        <v>188</v>
      </c>
      <c r="H55" s="67">
        <v>12000</v>
      </c>
      <c r="I55" s="67"/>
      <c r="J55" s="67">
        <v>12000</v>
      </c>
      <c r="K55" s="65"/>
    </row>
    <row r="56" spans="1:11" s="11" customFormat="1" ht="42.75" customHeight="1">
      <c r="A56" s="59"/>
      <c r="B56" s="66" t="s">
        <v>189</v>
      </c>
      <c r="C56" s="66" t="s">
        <v>182</v>
      </c>
      <c r="D56" s="69" t="s">
        <v>17</v>
      </c>
      <c r="E56" s="66" t="s">
        <v>190</v>
      </c>
      <c r="F56" s="63" t="s">
        <v>65</v>
      </c>
      <c r="G56" s="59" t="s">
        <v>191</v>
      </c>
      <c r="H56" s="67">
        <v>500</v>
      </c>
      <c r="I56" s="67"/>
      <c r="J56" s="67">
        <v>500</v>
      </c>
      <c r="K56" s="65"/>
    </row>
    <row r="57" spans="1:11" s="17" customFormat="1" ht="55.5" customHeight="1">
      <c r="A57" s="100"/>
      <c r="B57" s="66" t="s">
        <v>192</v>
      </c>
      <c r="C57" s="66" t="s">
        <v>182</v>
      </c>
      <c r="D57" s="69" t="s">
        <v>17</v>
      </c>
      <c r="E57" s="66" t="s">
        <v>193</v>
      </c>
      <c r="F57" s="63" t="s">
        <v>65</v>
      </c>
      <c r="G57" s="59">
        <v>2016</v>
      </c>
      <c r="H57" s="67">
        <v>900</v>
      </c>
      <c r="I57" s="67"/>
      <c r="J57" s="67">
        <v>900</v>
      </c>
      <c r="K57" s="65"/>
    </row>
    <row r="58" spans="1:11" s="17" customFormat="1" ht="52.5" customHeight="1">
      <c r="A58" s="73">
        <v>43</v>
      </c>
      <c r="B58" s="62" t="s">
        <v>194</v>
      </c>
      <c r="C58" s="62" t="s">
        <v>195</v>
      </c>
      <c r="D58" s="61" t="s">
        <v>32</v>
      </c>
      <c r="E58" s="62" t="s">
        <v>196</v>
      </c>
      <c r="F58" s="61" t="s">
        <v>177</v>
      </c>
      <c r="G58" s="61" t="s">
        <v>197</v>
      </c>
      <c r="H58" s="65">
        <v>6000</v>
      </c>
      <c r="I58" s="65">
        <v>0</v>
      </c>
      <c r="J58" s="65">
        <v>4000</v>
      </c>
      <c r="K58" s="113"/>
    </row>
    <row r="59" spans="1:11" s="19" customFormat="1" ht="76.5" customHeight="1">
      <c r="A59" s="69">
        <v>44</v>
      </c>
      <c r="B59" s="66" t="s">
        <v>198</v>
      </c>
      <c r="C59" s="66" t="s">
        <v>199</v>
      </c>
      <c r="D59" s="104" t="s">
        <v>17</v>
      </c>
      <c r="E59" s="66" t="s">
        <v>200</v>
      </c>
      <c r="F59" s="59" t="s">
        <v>177</v>
      </c>
      <c r="G59" s="61" t="s">
        <v>201</v>
      </c>
      <c r="H59" s="65">
        <v>12000</v>
      </c>
      <c r="I59" s="65">
        <v>0</v>
      </c>
      <c r="J59" s="65">
        <f>H59</f>
        <v>12000</v>
      </c>
      <c r="K59" s="125"/>
    </row>
    <row r="60" spans="1:12" s="20" customFormat="1" ht="39.75" customHeight="1">
      <c r="A60" s="105"/>
      <c r="B60" s="222" t="s">
        <v>202</v>
      </c>
      <c r="C60" s="222"/>
      <c r="D60" s="223"/>
      <c r="E60" s="222"/>
      <c r="F60" s="223"/>
      <c r="G60" s="223"/>
      <c r="H60" s="77">
        <f>H61+H62+H63+H64+H65+H69+H70+H71+H72+H73+H74+H75+H76+H77+H78+H79+H80+H81+H82+H83+H87+H88</f>
        <v>226561.53999999998</v>
      </c>
      <c r="I60" s="77">
        <f>I61+I62+I63+I64+I65+I69+I70+I71+I72+I73+I74+I75+I76+I77+I78+I79+I80+I81+I82+I83+I87+I88</f>
        <v>25938</v>
      </c>
      <c r="J60" s="77">
        <f>J61+J62+J63+J64+J65+J69+J70+J71+J72+J73+J74+J75+J76+J77+J78+J79+J80+J81+J82+J83+J87+J88</f>
        <v>191442.53999999998</v>
      </c>
      <c r="K60" s="128"/>
      <c r="L60" s="129"/>
    </row>
    <row r="61" spans="1:12" s="15" customFormat="1" ht="84" customHeight="1">
      <c r="A61" s="69">
        <v>45</v>
      </c>
      <c r="B61" s="62" t="s">
        <v>203</v>
      </c>
      <c r="C61" s="62" t="s">
        <v>204</v>
      </c>
      <c r="D61" s="69" t="s">
        <v>17</v>
      </c>
      <c r="E61" s="62" t="s">
        <v>205</v>
      </c>
      <c r="F61" s="64" t="s">
        <v>65</v>
      </c>
      <c r="G61" s="64" t="s">
        <v>191</v>
      </c>
      <c r="H61" s="65">
        <v>30000</v>
      </c>
      <c r="I61" s="65">
        <v>15000</v>
      </c>
      <c r="J61" s="65">
        <v>15000</v>
      </c>
      <c r="K61" s="116"/>
      <c r="L61" s="118"/>
    </row>
    <row r="62" spans="1:12" s="21" customFormat="1" ht="108" customHeight="1">
      <c r="A62" s="69">
        <v>46</v>
      </c>
      <c r="B62" s="62" t="s">
        <v>206</v>
      </c>
      <c r="C62" s="62" t="s">
        <v>207</v>
      </c>
      <c r="D62" s="104" t="s">
        <v>32</v>
      </c>
      <c r="E62" s="62" t="s">
        <v>208</v>
      </c>
      <c r="F62" s="61" t="s">
        <v>209</v>
      </c>
      <c r="G62" s="61" t="s">
        <v>210</v>
      </c>
      <c r="H62" s="65">
        <v>1000</v>
      </c>
      <c r="I62" s="65">
        <v>0</v>
      </c>
      <c r="J62" s="65">
        <v>1000</v>
      </c>
      <c r="K62" s="116"/>
      <c r="L62" s="130"/>
    </row>
    <row r="63" spans="1:12" s="12" customFormat="1" ht="40.5" customHeight="1">
      <c r="A63" s="69">
        <v>47</v>
      </c>
      <c r="B63" s="78" t="s">
        <v>211</v>
      </c>
      <c r="C63" s="78" t="s">
        <v>212</v>
      </c>
      <c r="D63" s="69" t="s">
        <v>17</v>
      </c>
      <c r="E63" s="78" t="s">
        <v>213</v>
      </c>
      <c r="F63" s="84" t="s">
        <v>209</v>
      </c>
      <c r="G63" s="76" t="s">
        <v>160</v>
      </c>
      <c r="H63" s="77">
        <v>500</v>
      </c>
      <c r="I63" s="77">
        <v>300</v>
      </c>
      <c r="J63" s="77">
        <v>200</v>
      </c>
      <c r="K63" s="131"/>
      <c r="L63" s="129" t="s">
        <v>214</v>
      </c>
    </row>
    <row r="64" spans="1:12" s="12" customFormat="1" ht="40.5" customHeight="1">
      <c r="A64" s="69">
        <v>48</v>
      </c>
      <c r="B64" s="78" t="s">
        <v>215</v>
      </c>
      <c r="C64" s="78" t="s">
        <v>216</v>
      </c>
      <c r="D64" s="69" t="s">
        <v>17</v>
      </c>
      <c r="E64" s="78" t="s">
        <v>217</v>
      </c>
      <c r="F64" s="84" t="s">
        <v>209</v>
      </c>
      <c r="G64" s="84" t="s">
        <v>160</v>
      </c>
      <c r="H64" s="77">
        <v>468.8</v>
      </c>
      <c r="I64" s="77">
        <v>200</v>
      </c>
      <c r="J64" s="77">
        <v>268.8</v>
      </c>
      <c r="K64" s="131"/>
      <c r="L64" s="129" t="s">
        <v>218</v>
      </c>
    </row>
    <row r="65" spans="1:12" s="20" customFormat="1" ht="39.75" customHeight="1">
      <c r="A65" s="69">
        <v>49</v>
      </c>
      <c r="B65" s="78" t="s">
        <v>219</v>
      </c>
      <c r="C65" s="106"/>
      <c r="D65" s="107"/>
      <c r="E65" s="106"/>
      <c r="F65" s="107"/>
      <c r="G65" s="107"/>
      <c r="H65" s="77">
        <f>SUM(H66:H68)</f>
        <v>800</v>
      </c>
      <c r="I65" s="77">
        <f>SUM(I66:I68)</f>
        <v>0</v>
      </c>
      <c r="J65" s="77">
        <f>SUM(J66:J68)</f>
        <v>800</v>
      </c>
      <c r="K65" s="128"/>
      <c r="L65" s="129"/>
    </row>
    <row r="66" spans="1:43" s="7" customFormat="1" ht="54.75" customHeight="1">
      <c r="A66" s="69"/>
      <c r="B66" s="66" t="s">
        <v>220</v>
      </c>
      <c r="C66" s="62" t="s">
        <v>221</v>
      </c>
      <c r="D66" s="69" t="s">
        <v>17</v>
      </c>
      <c r="E66" s="62" t="s">
        <v>222</v>
      </c>
      <c r="F66" s="61" t="s">
        <v>65</v>
      </c>
      <c r="G66" s="61" t="s">
        <v>49</v>
      </c>
      <c r="H66" s="65">
        <v>100</v>
      </c>
      <c r="I66" s="65">
        <v>0</v>
      </c>
      <c r="J66" s="65">
        <v>100</v>
      </c>
      <c r="K66" s="116"/>
      <c r="L66" s="4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s="7" customFormat="1" ht="57.75" customHeight="1">
      <c r="A67" s="69"/>
      <c r="B67" s="66" t="s">
        <v>223</v>
      </c>
      <c r="C67" s="62" t="s">
        <v>221</v>
      </c>
      <c r="D67" s="69" t="s">
        <v>17</v>
      </c>
      <c r="E67" s="62" t="s">
        <v>224</v>
      </c>
      <c r="F67" s="61" t="s">
        <v>60</v>
      </c>
      <c r="G67" s="61" t="s">
        <v>49</v>
      </c>
      <c r="H67" s="65">
        <v>400</v>
      </c>
      <c r="I67" s="65">
        <v>0</v>
      </c>
      <c r="J67" s="65">
        <v>400</v>
      </c>
      <c r="K67" s="116"/>
      <c r="L67" s="4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s="7" customFormat="1" ht="59.25" customHeight="1">
      <c r="A68" s="69"/>
      <c r="B68" s="62" t="s">
        <v>225</v>
      </c>
      <c r="C68" s="62" t="s">
        <v>221</v>
      </c>
      <c r="D68" s="69" t="s">
        <v>17</v>
      </c>
      <c r="E68" s="62" t="s">
        <v>226</v>
      </c>
      <c r="F68" s="61" t="s">
        <v>60</v>
      </c>
      <c r="G68" s="61" t="s">
        <v>49</v>
      </c>
      <c r="H68" s="65">
        <v>300</v>
      </c>
      <c r="I68" s="65">
        <v>0</v>
      </c>
      <c r="J68" s="65">
        <v>300</v>
      </c>
      <c r="K68" s="116"/>
      <c r="L68" s="4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12" s="7" customFormat="1" ht="68.25" customHeight="1">
      <c r="A69" s="69">
        <v>50</v>
      </c>
      <c r="B69" s="62" t="s">
        <v>227</v>
      </c>
      <c r="C69" s="62" t="s">
        <v>221</v>
      </c>
      <c r="D69" s="69" t="s">
        <v>17</v>
      </c>
      <c r="E69" s="62" t="s">
        <v>228</v>
      </c>
      <c r="F69" s="61" t="s">
        <v>229</v>
      </c>
      <c r="G69" s="61" t="s">
        <v>46</v>
      </c>
      <c r="H69" s="65">
        <v>35000</v>
      </c>
      <c r="I69" s="65">
        <v>0</v>
      </c>
      <c r="J69" s="65">
        <f>H69</f>
        <v>35000</v>
      </c>
      <c r="K69" s="116"/>
      <c r="L69" s="47"/>
    </row>
    <row r="70" spans="1:12" s="12" customFormat="1" ht="38.25" customHeight="1">
      <c r="A70" s="132">
        <v>51</v>
      </c>
      <c r="B70" s="78" t="s">
        <v>230</v>
      </c>
      <c r="C70" s="78"/>
      <c r="D70" s="69" t="s">
        <v>17</v>
      </c>
      <c r="E70" s="78" t="s">
        <v>231</v>
      </c>
      <c r="F70" s="84" t="s">
        <v>209</v>
      </c>
      <c r="G70" s="84" t="s">
        <v>160</v>
      </c>
      <c r="H70" s="77">
        <v>400</v>
      </c>
      <c r="I70" s="77">
        <v>200</v>
      </c>
      <c r="J70" s="77">
        <v>200</v>
      </c>
      <c r="K70" s="131"/>
      <c r="L70" s="129" t="s">
        <v>232</v>
      </c>
    </row>
    <row r="71" spans="1:12" s="7" customFormat="1" ht="56.25" customHeight="1">
      <c r="A71" s="69">
        <v>52</v>
      </c>
      <c r="B71" s="66" t="s">
        <v>233</v>
      </c>
      <c r="C71" s="66" t="s">
        <v>234</v>
      </c>
      <c r="D71" s="69" t="s">
        <v>17</v>
      </c>
      <c r="E71" s="66" t="s">
        <v>235</v>
      </c>
      <c r="F71" s="59" t="s">
        <v>60</v>
      </c>
      <c r="G71" s="59" t="s">
        <v>121</v>
      </c>
      <c r="H71" s="67">
        <v>6000</v>
      </c>
      <c r="I71" s="67">
        <v>1000</v>
      </c>
      <c r="J71" s="67">
        <v>5000</v>
      </c>
      <c r="K71" s="65"/>
      <c r="L71" s="47"/>
    </row>
    <row r="72" spans="1:11" s="19" customFormat="1" ht="46.5" customHeight="1">
      <c r="A72" s="132">
        <v>53</v>
      </c>
      <c r="B72" s="62" t="s">
        <v>236</v>
      </c>
      <c r="C72" s="62" t="s">
        <v>237</v>
      </c>
      <c r="D72" s="69" t="s">
        <v>17</v>
      </c>
      <c r="E72" s="62" t="s">
        <v>238</v>
      </c>
      <c r="F72" s="61" t="s">
        <v>105</v>
      </c>
      <c r="G72" s="61" t="s">
        <v>188</v>
      </c>
      <c r="H72" s="65">
        <v>300</v>
      </c>
      <c r="I72" s="65"/>
      <c r="J72" s="65">
        <v>300</v>
      </c>
      <c r="K72" s="116"/>
    </row>
    <row r="73" spans="1:12" s="15" customFormat="1" ht="47.25" customHeight="1">
      <c r="A73" s="69">
        <v>54</v>
      </c>
      <c r="B73" s="66" t="s">
        <v>239</v>
      </c>
      <c r="C73" s="66" t="s">
        <v>240</v>
      </c>
      <c r="D73" s="59" t="s">
        <v>17</v>
      </c>
      <c r="E73" s="62" t="s">
        <v>241</v>
      </c>
      <c r="F73" s="61" t="s">
        <v>85</v>
      </c>
      <c r="G73" s="61" t="s">
        <v>38</v>
      </c>
      <c r="H73" s="65">
        <v>30000</v>
      </c>
      <c r="I73" s="65"/>
      <c r="J73" s="65">
        <v>30000</v>
      </c>
      <c r="K73" s="116"/>
      <c r="L73" s="118"/>
    </row>
    <row r="74" spans="1:11" s="11" customFormat="1" ht="64.5" customHeight="1">
      <c r="A74" s="132">
        <v>55</v>
      </c>
      <c r="B74" s="62" t="s">
        <v>242</v>
      </c>
      <c r="C74" s="62" t="s">
        <v>243</v>
      </c>
      <c r="D74" s="104" t="s">
        <v>17</v>
      </c>
      <c r="E74" s="62" t="s">
        <v>244</v>
      </c>
      <c r="F74" s="61" t="s">
        <v>85</v>
      </c>
      <c r="G74" s="61" t="s">
        <v>245</v>
      </c>
      <c r="H74" s="65">
        <v>2600</v>
      </c>
      <c r="I74" s="65">
        <v>0</v>
      </c>
      <c r="J74" s="65">
        <f>H74</f>
        <v>2600</v>
      </c>
      <c r="K74" s="125"/>
    </row>
    <row r="75" spans="1:12" s="7" customFormat="1" ht="57.75" customHeight="1">
      <c r="A75" s="69">
        <v>56</v>
      </c>
      <c r="B75" s="62" t="s">
        <v>246</v>
      </c>
      <c r="C75" s="62" t="s">
        <v>221</v>
      </c>
      <c r="D75" s="69" t="s">
        <v>17</v>
      </c>
      <c r="E75" s="62" t="s">
        <v>247</v>
      </c>
      <c r="F75" s="61" t="s">
        <v>248</v>
      </c>
      <c r="G75" s="61" t="s">
        <v>46</v>
      </c>
      <c r="H75" s="65">
        <v>1000</v>
      </c>
      <c r="I75" s="65">
        <v>0</v>
      </c>
      <c r="J75" s="65">
        <f>H75</f>
        <v>1000</v>
      </c>
      <c r="K75" s="116"/>
      <c r="L75" s="47"/>
    </row>
    <row r="76" spans="1:12" s="12" customFormat="1" ht="60.75" customHeight="1">
      <c r="A76" s="132">
        <v>57</v>
      </c>
      <c r="B76" s="78" t="s">
        <v>249</v>
      </c>
      <c r="C76" s="78" t="s">
        <v>216</v>
      </c>
      <c r="D76" s="69" t="s">
        <v>17</v>
      </c>
      <c r="E76" s="78" t="s">
        <v>250</v>
      </c>
      <c r="F76" s="84" t="s">
        <v>209</v>
      </c>
      <c r="G76" s="84" t="s">
        <v>121</v>
      </c>
      <c r="H76" s="77">
        <v>650</v>
      </c>
      <c r="I76" s="77">
        <v>39</v>
      </c>
      <c r="J76" s="77">
        <v>611</v>
      </c>
      <c r="K76" s="103"/>
      <c r="L76" s="121" t="s">
        <v>251</v>
      </c>
    </row>
    <row r="77" spans="1:12" s="12" customFormat="1" ht="66" customHeight="1">
      <c r="A77" s="69">
        <v>58</v>
      </c>
      <c r="B77" s="78" t="s">
        <v>252</v>
      </c>
      <c r="C77" s="78" t="s">
        <v>216</v>
      </c>
      <c r="D77" s="69" t="s">
        <v>17</v>
      </c>
      <c r="E77" s="78" t="s">
        <v>253</v>
      </c>
      <c r="F77" s="84" t="s">
        <v>209</v>
      </c>
      <c r="G77" s="84" t="s">
        <v>121</v>
      </c>
      <c r="H77" s="77">
        <v>1800</v>
      </c>
      <c r="I77" s="77">
        <v>100</v>
      </c>
      <c r="J77" s="77">
        <v>1700</v>
      </c>
      <c r="K77" s="131"/>
      <c r="L77" s="129" t="s">
        <v>254</v>
      </c>
    </row>
    <row r="78" spans="1:12" s="7" customFormat="1" ht="57" customHeight="1">
      <c r="A78" s="132">
        <v>59</v>
      </c>
      <c r="B78" s="62" t="s">
        <v>255</v>
      </c>
      <c r="C78" s="62" t="s">
        <v>221</v>
      </c>
      <c r="D78" s="69" t="s">
        <v>17</v>
      </c>
      <c r="E78" s="62" t="s">
        <v>256</v>
      </c>
      <c r="F78" s="61" t="s">
        <v>229</v>
      </c>
      <c r="G78" s="61" t="s">
        <v>76</v>
      </c>
      <c r="H78" s="65">
        <v>1000</v>
      </c>
      <c r="I78" s="65">
        <v>0</v>
      </c>
      <c r="J78" s="65">
        <f>H78</f>
        <v>1000</v>
      </c>
      <c r="K78" s="116"/>
      <c r="L78" s="47"/>
    </row>
    <row r="79" spans="1:12" s="18" customFormat="1" ht="92.25" customHeight="1">
      <c r="A79" s="69">
        <v>60</v>
      </c>
      <c r="B79" s="66" t="s">
        <v>257</v>
      </c>
      <c r="C79" s="66" t="s">
        <v>258</v>
      </c>
      <c r="D79" s="104" t="s">
        <v>17</v>
      </c>
      <c r="E79" s="66" t="s">
        <v>259</v>
      </c>
      <c r="F79" s="61" t="s">
        <v>229</v>
      </c>
      <c r="G79" s="59" t="s">
        <v>46</v>
      </c>
      <c r="H79" s="67">
        <v>20000</v>
      </c>
      <c r="I79" s="65">
        <v>0</v>
      </c>
      <c r="J79" s="67">
        <v>20000</v>
      </c>
      <c r="K79" s="125"/>
      <c r="L79" s="154"/>
    </row>
    <row r="80" spans="1:11" s="19" customFormat="1" ht="91.5" customHeight="1">
      <c r="A80" s="132">
        <v>61</v>
      </c>
      <c r="B80" s="66" t="s">
        <v>260</v>
      </c>
      <c r="C80" s="66" t="s">
        <v>261</v>
      </c>
      <c r="D80" s="104" t="s">
        <v>17</v>
      </c>
      <c r="E80" s="66" t="s">
        <v>262</v>
      </c>
      <c r="F80" s="59" t="s">
        <v>263</v>
      </c>
      <c r="G80" s="59" t="s">
        <v>25</v>
      </c>
      <c r="H80" s="67">
        <v>20000</v>
      </c>
      <c r="I80" s="67">
        <v>4000</v>
      </c>
      <c r="J80" s="67">
        <v>16000</v>
      </c>
      <c r="K80" s="125"/>
    </row>
    <row r="81" spans="1:11" s="19" customFormat="1" ht="76.5" customHeight="1">
      <c r="A81" s="69">
        <v>62</v>
      </c>
      <c r="B81" s="66" t="s">
        <v>264</v>
      </c>
      <c r="C81" s="62" t="s">
        <v>199</v>
      </c>
      <c r="D81" s="104" t="s">
        <v>17</v>
      </c>
      <c r="E81" s="62" t="s">
        <v>265</v>
      </c>
      <c r="F81" s="61" t="s">
        <v>266</v>
      </c>
      <c r="G81" s="61" t="s">
        <v>267</v>
      </c>
      <c r="H81" s="65">
        <f>49200+3200</f>
        <v>52400</v>
      </c>
      <c r="I81" s="65">
        <v>3210</v>
      </c>
      <c r="J81" s="65">
        <v>40000</v>
      </c>
      <c r="K81" s="125"/>
    </row>
    <row r="82" spans="1:12" s="22" customFormat="1" ht="58.5" customHeight="1">
      <c r="A82" s="132">
        <v>63</v>
      </c>
      <c r="B82" s="62" t="s">
        <v>268</v>
      </c>
      <c r="C82" s="62" t="s">
        <v>221</v>
      </c>
      <c r="D82" s="69" t="s">
        <v>17</v>
      </c>
      <c r="E82" s="62" t="s">
        <v>269</v>
      </c>
      <c r="F82" s="61" t="s">
        <v>270</v>
      </c>
      <c r="G82" s="61" t="s">
        <v>191</v>
      </c>
      <c r="H82" s="65">
        <v>7362.74</v>
      </c>
      <c r="I82" s="65">
        <v>0</v>
      </c>
      <c r="J82" s="65">
        <f>H82</f>
        <v>7362.74</v>
      </c>
      <c r="K82" s="116"/>
      <c r="L82" s="155" t="s">
        <v>271</v>
      </c>
    </row>
    <row r="83" spans="1:43" s="15" customFormat="1" ht="36" customHeight="1">
      <c r="A83" s="69">
        <v>64</v>
      </c>
      <c r="B83" s="62" t="s">
        <v>272</v>
      </c>
      <c r="C83" s="62"/>
      <c r="D83" s="69"/>
      <c r="E83" s="62"/>
      <c r="F83" s="64"/>
      <c r="G83" s="64"/>
      <c r="H83" s="65">
        <f>SUM(H84:H86)</f>
        <v>4280</v>
      </c>
      <c r="I83" s="65">
        <f>SUM(I84:I86)</f>
        <v>1889</v>
      </c>
      <c r="J83" s="65">
        <f>SUM(J84:J86)</f>
        <v>2400</v>
      </c>
      <c r="K83" s="116"/>
      <c r="L83" s="11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12" s="23" customFormat="1" ht="48.75" customHeight="1">
      <c r="A84" s="133"/>
      <c r="B84" s="134" t="s">
        <v>273</v>
      </c>
      <c r="C84" s="101" t="s">
        <v>274</v>
      </c>
      <c r="D84" s="104" t="s">
        <v>17</v>
      </c>
      <c r="E84" s="101" t="s">
        <v>275</v>
      </c>
      <c r="F84" s="104" t="s">
        <v>80</v>
      </c>
      <c r="G84" s="135" t="s">
        <v>276</v>
      </c>
      <c r="H84" s="136">
        <v>2500</v>
      </c>
      <c r="I84" s="136">
        <v>1500</v>
      </c>
      <c r="J84" s="136">
        <v>1000</v>
      </c>
      <c r="K84" s="114"/>
      <c r="L84" s="156" t="s">
        <v>277</v>
      </c>
    </row>
    <row r="85" spans="1:12" s="23" customFormat="1" ht="64.5" customHeight="1">
      <c r="A85" s="133"/>
      <c r="B85" s="101" t="s">
        <v>278</v>
      </c>
      <c r="C85" s="101" t="s">
        <v>279</v>
      </c>
      <c r="D85" s="104" t="s">
        <v>17</v>
      </c>
      <c r="E85" s="101" t="s">
        <v>280</v>
      </c>
      <c r="F85" s="104" t="s">
        <v>80</v>
      </c>
      <c r="G85" s="135" t="s">
        <v>191</v>
      </c>
      <c r="H85" s="136">
        <v>980</v>
      </c>
      <c r="I85" s="136">
        <v>189</v>
      </c>
      <c r="J85" s="136">
        <v>800</v>
      </c>
      <c r="K85" s="114"/>
      <c r="L85" s="156" t="s">
        <v>277</v>
      </c>
    </row>
    <row r="86" spans="1:12" s="23" customFormat="1" ht="57" customHeight="1">
      <c r="A86" s="133"/>
      <c r="B86" s="101" t="s">
        <v>281</v>
      </c>
      <c r="C86" s="134"/>
      <c r="D86" s="104" t="s">
        <v>17</v>
      </c>
      <c r="E86" s="101" t="s">
        <v>282</v>
      </c>
      <c r="F86" s="104" t="s">
        <v>80</v>
      </c>
      <c r="G86" s="135" t="s">
        <v>160</v>
      </c>
      <c r="H86" s="136">
        <v>800</v>
      </c>
      <c r="I86" s="136">
        <v>200</v>
      </c>
      <c r="J86" s="136">
        <v>600</v>
      </c>
      <c r="K86" s="114"/>
      <c r="L86" s="156" t="s">
        <v>277</v>
      </c>
    </row>
    <row r="87" spans="1:12" s="7" customFormat="1" ht="48.75" customHeight="1">
      <c r="A87" s="59">
        <v>65</v>
      </c>
      <c r="B87" s="66" t="s">
        <v>283</v>
      </c>
      <c r="C87" s="66" t="s">
        <v>221</v>
      </c>
      <c r="D87" s="69" t="s">
        <v>284</v>
      </c>
      <c r="E87" s="66" t="s">
        <v>285</v>
      </c>
      <c r="F87" s="61" t="s">
        <v>286</v>
      </c>
      <c r="G87" s="137" t="s">
        <v>46</v>
      </c>
      <c r="H87" s="65">
        <v>10000</v>
      </c>
      <c r="I87" s="157"/>
      <c r="J87" s="65">
        <v>10000</v>
      </c>
      <c r="K87" s="136"/>
      <c r="L87" s="17"/>
    </row>
    <row r="88" spans="1:12" s="4" customFormat="1" ht="43.5" customHeight="1">
      <c r="A88" s="59">
        <v>66</v>
      </c>
      <c r="B88" s="66" t="s">
        <v>287</v>
      </c>
      <c r="C88" s="66" t="s">
        <v>288</v>
      </c>
      <c r="D88" s="69" t="s">
        <v>17</v>
      </c>
      <c r="E88" s="66" t="s">
        <v>289</v>
      </c>
      <c r="F88" s="102" t="s">
        <v>290</v>
      </c>
      <c r="G88" s="138" t="s">
        <v>38</v>
      </c>
      <c r="H88" s="67">
        <v>1000</v>
      </c>
      <c r="I88" s="67">
        <v>0</v>
      </c>
      <c r="J88" s="67">
        <v>1000</v>
      </c>
      <c r="K88" s="158"/>
      <c r="L88" s="159"/>
    </row>
    <row r="89" spans="1:12" s="4" customFormat="1" ht="57" customHeight="1">
      <c r="A89" s="139"/>
      <c r="B89" s="224" t="s">
        <v>291</v>
      </c>
      <c r="C89" s="224"/>
      <c r="D89" s="225"/>
      <c r="E89" s="224"/>
      <c r="F89" s="225"/>
      <c r="G89" s="225"/>
      <c r="H89" s="140">
        <f>H90+H91+H92+H93+H94+H95+H96</f>
        <v>222725</v>
      </c>
      <c r="I89" s="140">
        <f>I90+I91+I92+I93+I94+I95+I96</f>
        <v>249</v>
      </c>
      <c r="J89" s="140">
        <f>J90+J91+J92+J93+J94+J95+J96</f>
        <v>222476</v>
      </c>
      <c r="K89" s="160"/>
      <c r="L89" s="161"/>
    </row>
    <row r="90" spans="1:12" s="7" customFormat="1" ht="60" customHeight="1">
      <c r="A90" s="59">
        <v>67</v>
      </c>
      <c r="B90" s="62" t="s">
        <v>292</v>
      </c>
      <c r="C90" s="60" t="s">
        <v>44</v>
      </c>
      <c r="D90" s="69" t="s">
        <v>17</v>
      </c>
      <c r="E90" s="62" t="s">
        <v>293</v>
      </c>
      <c r="F90" s="61" t="s">
        <v>19</v>
      </c>
      <c r="G90" s="64" t="s">
        <v>38</v>
      </c>
      <c r="H90" s="65">
        <v>42725</v>
      </c>
      <c r="I90" s="65">
        <v>249</v>
      </c>
      <c r="J90" s="65">
        <f>H90-I90</f>
        <v>42476</v>
      </c>
      <c r="K90" s="125"/>
      <c r="L90" s="118"/>
    </row>
    <row r="91" spans="1:12" s="15" customFormat="1" ht="55.5" customHeight="1">
      <c r="A91" s="72">
        <v>68</v>
      </c>
      <c r="B91" s="62" t="s">
        <v>294</v>
      </c>
      <c r="C91" s="60" t="s">
        <v>44</v>
      </c>
      <c r="D91" s="61" t="s">
        <v>17</v>
      </c>
      <c r="E91" s="62" t="s">
        <v>295</v>
      </c>
      <c r="F91" s="61" t="s">
        <v>296</v>
      </c>
      <c r="G91" s="61" t="s">
        <v>38</v>
      </c>
      <c r="H91" s="141">
        <v>15000</v>
      </c>
      <c r="I91" s="141">
        <v>0</v>
      </c>
      <c r="J91" s="141">
        <v>15000</v>
      </c>
      <c r="K91" s="113"/>
      <c r="L91" s="118"/>
    </row>
    <row r="92" spans="1:12" s="24" customFormat="1" ht="45.75" customHeight="1">
      <c r="A92" s="59">
        <v>69</v>
      </c>
      <c r="B92" s="62" t="s">
        <v>297</v>
      </c>
      <c r="C92" s="60" t="s">
        <v>44</v>
      </c>
      <c r="D92" s="61" t="s">
        <v>17</v>
      </c>
      <c r="E92" s="62" t="s">
        <v>298</v>
      </c>
      <c r="F92" s="61" t="s">
        <v>60</v>
      </c>
      <c r="G92" s="61" t="s">
        <v>38</v>
      </c>
      <c r="H92" s="141">
        <v>10000</v>
      </c>
      <c r="I92" s="141">
        <v>0</v>
      </c>
      <c r="J92" s="141">
        <v>10000</v>
      </c>
      <c r="K92" s="113"/>
      <c r="L92" s="37"/>
    </row>
    <row r="93" spans="1:12" s="24" customFormat="1" ht="42.75" customHeight="1">
      <c r="A93" s="72">
        <v>70</v>
      </c>
      <c r="B93" s="62" t="s">
        <v>299</v>
      </c>
      <c r="C93" s="60" t="s">
        <v>44</v>
      </c>
      <c r="D93" s="61" t="s">
        <v>17</v>
      </c>
      <c r="E93" s="62" t="s">
        <v>300</v>
      </c>
      <c r="F93" s="61" t="s">
        <v>301</v>
      </c>
      <c r="G93" s="61" t="s">
        <v>38</v>
      </c>
      <c r="H93" s="141">
        <v>20000</v>
      </c>
      <c r="I93" s="141">
        <v>0</v>
      </c>
      <c r="J93" s="141">
        <v>20000</v>
      </c>
      <c r="K93" s="113"/>
      <c r="L93" s="37"/>
    </row>
    <row r="94" spans="1:12" s="24" customFormat="1" ht="55.5" customHeight="1">
      <c r="A94" s="59">
        <v>71</v>
      </c>
      <c r="B94" s="83" t="s">
        <v>302</v>
      </c>
      <c r="C94" s="60" t="s">
        <v>44</v>
      </c>
      <c r="D94" s="63" t="s">
        <v>17</v>
      </c>
      <c r="E94" s="83" t="s">
        <v>303</v>
      </c>
      <c r="F94" s="61" t="s">
        <v>19</v>
      </c>
      <c r="G94" s="84" t="s">
        <v>38</v>
      </c>
      <c r="H94" s="77">
        <v>20000</v>
      </c>
      <c r="I94" s="77">
        <v>0</v>
      </c>
      <c r="J94" s="77">
        <v>20000</v>
      </c>
      <c r="K94" s="113"/>
      <c r="L94" s="37"/>
    </row>
    <row r="95" spans="1:11" s="25" customFormat="1" ht="54" customHeight="1">
      <c r="A95" s="72">
        <v>72</v>
      </c>
      <c r="B95" s="60" t="s">
        <v>304</v>
      </c>
      <c r="C95" s="60" t="s">
        <v>44</v>
      </c>
      <c r="D95" s="63" t="s">
        <v>112</v>
      </c>
      <c r="E95" s="62" t="s">
        <v>305</v>
      </c>
      <c r="F95" s="61" t="s">
        <v>19</v>
      </c>
      <c r="G95" s="137" t="s">
        <v>46</v>
      </c>
      <c r="H95" s="65">
        <v>50000</v>
      </c>
      <c r="I95" s="157">
        <v>0</v>
      </c>
      <c r="J95" s="65">
        <v>50000</v>
      </c>
      <c r="K95" s="65"/>
    </row>
    <row r="96" spans="1:43" s="19" customFormat="1" ht="45.75" customHeight="1">
      <c r="A96" s="59">
        <v>73</v>
      </c>
      <c r="B96" s="226" t="s">
        <v>306</v>
      </c>
      <c r="C96" s="226"/>
      <c r="D96" s="227"/>
      <c r="E96" s="226"/>
      <c r="F96" s="227"/>
      <c r="G96" s="227"/>
      <c r="H96" s="58">
        <f>SUM(H97:H99)</f>
        <v>65000</v>
      </c>
      <c r="I96" s="58">
        <f>SUM(I97:I99)</f>
        <v>0</v>
      </c>
      <c r="J96" s="58">
        <f>SUM(J97:J99)</f>
        <v>65000</v>
      </c>
      <c r="K96" s="160"/>
      <c r="L96" s="161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12" s="15" customFormat="1" ht="88.5" customHeight="1">
      <c r="A97" s="59"/>
      <c r="B97" s="78" t="s">
        <v>307</v>
      </c>
      <c r="C97" s="60" t="s">
        <v>44</v>
      </c>
      <c r="D97" s="63" t="s">
        <v>17</v>
      </c>
      <c r="E97" s="78" t="s">
        <v>308</v>
      </c>
      <c r="F97" s="80" t="s">
        <v>290</v>
      </c>
      <c r="G97" s="80" t="s">
        <v>46</v>
      </c>
      <c r="H97" s="77">
        <v>50000</v>
      </c>
      <c r="I97" s="77">
        <v>0</v>
      </c>
      <c r="J97" s="77">
        <f>H97-I97</f>
        <v>50000</v>
      </c>
      <c r="K97" s="113"/>
      <c r="L97" s="118"/>
    </row>
    <row r="98" spans="1:12" s="15" customFormat="1" ht="54" customHeight="1">
      <c r="A98" s="59"/>
      <c r="B98" s="60" t="s">
        <v>309</v>
      </c>
      <c r="C98" s="60" t="s">
        <v>44</v>
      </c>
      <c r="D98" s="63" t="s">
        <v>17</v>
      </c>
      <c r="E98" s="62" t="s">
        <v>310</v>
      </c>
      <c r="F98" s="80" t="s">
        <v>290</v>
      </c>
      <c r="G98" s="137" t="s">
        <v>46</v>
      </c>
      <c r="H98" s="65">
        <v>10000</v>
      </c>
      <c r="I98" s="77">
        <v>0</v>
      </c>
      <c r="J98" s="77">
        <f>H98-I98</f>
        <v>10000</v>
      </c>
      <c r="K98" s="65"/>
      <c r="L98" s="118"/>
    </row>
    <row r="99" spans="1:12" s="15" customFormat="1" ht="54" customHeight="1">
      <c r="A99" s="59"/>
      <c r="B99" s="60" t="s">
        <v>311</v>
      </c>
      <c r="C99" s="60" t="s">
        <v>44</v>
      </c>
      <c r="D99" s="63" t="s">
        <v>17</v>
      </c>
      <c r="E99" s="62" t="s">
        <v>312</v>
      </c>
      <c r="F99" s="80" t="s">
        <v>290</v>
      </c>
      <c r="G99" s="137" t="s">
        <v>46</v>
      </c>
      <c r="H99" s="65">
        <v>5000</v>
      </c>
      <c r="I99" s="77">
        <v>0</v>
      </c>
      <c r="J99" s="77">
        <f>H99-I99</f>
        <v>5000</v>
      </c>
      <c r="K99" s="65"/>
      <c r="L99" s="118"/>
    </row>
    <row r="100" spans="1:12" s="10" customFormat="1" ht="39.75" customHeight="1">
      <c r="A100" s="72"/>
      <c r="B100" s="218" t="s">
        <v>313</v>
      </c>
      <c r="C100" s="218"/>
      <c r="D100" s="219"/>
      <c r="E100" s="218"/>
      <c r="F100" s="219"/>
      <c r="G100" s="219"/>
      <c r="H100" s="65">
        <f>SUM(H101,H109,H115,H122,H125)</f>
        <v>151534</v>
      </c>
      <c r="I100" s="65">
        <f>SUM(I101,I109,I115,I122,I125)</f>
        <v>13000</v>
      </c>
      <c r="J100" s="65">
        <f>SUM(J101,J109,J115,J122,J125)</f>
        <v>138534</v>
      </c>
      <c r="K100" s="65"/>
      <c r="L100" s="119"/>
    </row>
    <row r="101" spans="1:11" s="11" customFormat="1" ht="47.25" customHeight="1">
      <c r="A101" s="142">
        <v>74</v>
      </c>
      <c r="B101" s="222" t="s">
        <v>314</v>
      </c>
      <c r="C101" s="222"/>
      <c r="D101" s="223"/>
      <c r="E101" s="222"/>
      <c r="F101" s="223"/>
      <c r="G101" s="223"/>
      <c r="H101" s="77">
        <f>H102+H103+H104+H105+H106+H107+H108</f>
        <v>13284</v>
      </c>
      <c r="I101" s="77">
        <f>I102+I103+I104+I105+I106+I107+I108</f>
        <v>0</v>
      </c>
      <c r="J101" s="77">
        <f>J102+J103+J104+J105+J106+J107+J108</f>
        <v>13284</v>
      </c>
      <c r="K101" s="113"/>
    </row>
    <row r="102" spans="1:11" s="11" customFormat="1" ht="47.25" customHeight="1">
      <c r="A102" s="55"/>
      <c r="B102" s="143" t="s">
        <v>315</v>
      </c>
      <c r="C102" s="144" t="s">
        <v>63</v>
      </c>
      <c r="D102" s="69" t="s">
        <v>17</v>
      </c>
      <c r="E102" s="144" t="s">
        <v>316</v>
      </c>
      <c r="F102" s="145" t="s">
        <v>317</v>
      </c>
      <c r="G102" s="146" t="s">
        <v>160</v>
      </c>
      <c r="H102" s="120">
        <v>5000</v>
      </c>
      <c r="I102" s="120">
        <v>0</v>
      </c>
      <c r="J102" s="120">
        <v>5000</v>
      </c>
      <c r="K102" s="113"/>
    </row>
    <row r="103" spans="1:11" s="11" customFormat="1" ht="47.25" customHeight="1">
      <c r="A103" s="147"/>
      <c r="B103" s="78" t="s">
        <v>318</v>
      </c>
      <c r="C103" s="75" t="s">
        <v>93</v>
      </c>
      <c r="D103" s="69" t="s">
        <v>17</v>
      </c>
      <c r="E103" s="148" t="s">
        <v>319</v>
      </c>
      <c r="F103" s="80" t="s">
        <v>19</v>
      </c>
      <c r="G103" s="84" t="s">
        <v>38</v>
      </c>
      <c r="H103" s="77">
        <v>430</v>
      </c>
      <c r="I103" s="120">
        <v>0</v>
      </c>
      <c r="J103" s="77">
        <v>430</v>
      </c>
      <c r="K103" s="162"/>
    </row>
    <row r="104" spans="1:11" s="11" customFormat="1" ht="47.25" customHeight="1">
      <c r="A104" s="147"/>
      <c r="B104" s="78" t="s">
        <v>320</v>
      </c>
      <c r="C104" s="75" t="s">
        <v>93</v>
      </c>
      <c r="D104" s="69" t="s">
        <v>17</v>
      </c>
      <c r="E104" s="83" t="s">
        <v>321</v>
      </c>
      <c r="F104" s="80" t="s">
        <v>19</v>
      </c>
      <c r="G104" s="84" t="s">
        <v>38</v>
      </c>
      <c r="H104" s="77">
        <v>192</v>
      </c>
      <c r="I104" s="120">
        <v>0</v>
      </c>
      <c r="J104" s="77">
        <v>192</v>
      </c>
      <c r="K104" s="162"/>
    </row>
    <row r="105" spans="1:12" s="15" customFormat="1" ht="46.5" customHeight="1">
      <c r="A105" s="59"/>
      <c r="B105" s="60" t="s">
        <v>322</v>
      </c>
      <c r="C105" s="60" t="s">
        <v>44</v>
      </c>
      <c r="D105" s="63" t="s">
        <v>17</v>
      </c>
      <c r="E105" s="62" t="s">
        <v>323</v>
      </c>
      <c r="F105" s="61" t="s">
        <v>19</v>
      </c>
      <c r="G105" s="137" t="s">
        <v>49</v>
      </c>
      <c r="H105" s="65">
        <v>5000</v>
      </c>
      <c r="I105" s="157">
        <v>0</v>
      </c>
      <c r="J105" s="65">
        <v>5000</v>
      </c>
      <c r="K105" s="65"/>
      <c r="L105" s="118"/>
    </row>
    <row r="106" spans="1:11" s="11" customFormat="1" ht="47.25" customHeight="1">
      <c r="A106" s="147"/>
      <c r="B106" s="78" t="s">
        <v>324</v>
      </c>
      <c r="C106" s="75" t="s">
        <v>93</v>
      </c>
      <c r="D106" s="69" t="s">
        <v>17</v>
      </c>
      <c r="E106" s="78" t="s">
        <v>325</v>
      </c>
      <c r="F106" s="80" t="s">
        <v>19</v>
      </c>
      <c r="G106" s="84" t="s">
        <v>38</v>
      </c>
      <c r="H106" s="77">
        <v>400</v>
      </c>
      <c r="I106" s="120">
        <v>0</v>
      </c>
      <c r="J106" s="77">
        <v>400</v>
      </c>
      <c r="K106" s="162"/>
    </row>
    <row r="107" spans="1:11" s="11" customFormat="1" ht="43.5" customHeight="1">
      <c r="A107" s="147"/>
      <c r="B107" s="78" t="s">
        <v>326</v>
      </c>
      <c r="C107" s="75" t="s">
        <v>93</v>
      </c>
      <c r="D107" s="69" t="s">
        <v>17</v>
      </c>
      <c r="E107" s="78" t="s">
        <v>327</v>
      </c>
      <c r="F107" s="80" t="s">
        <v>19</v>
      </c>
      <c r="G107" s="84" t="s">
        <v>38</v>
      </c>
      <c r="H107" s="77">
        <v>400</v>
      </c>
      <c r="I107" s="120">
        <v>0</v>
      </c>
      <c r="J107" s="77">
        <v>400</v>
      </c>
      <c r="K107" s="162"/>
    </row>
    <row r="108" spans="1:11" s="11" customFormat="1" ht="43.5" customHeight="1">
      <c r="A108" s="147"/>
      <c r="B108" s="78" t="s">
        <v>328</v>
      </c>
      <c r="C108" s="75" t="s">
        <v>329</v>
      </c>
      <c r="D108" s="69" t="s">
        <v>32</v>
      </c>
      <c r="E108" s="78" t="s">
        <v>330</v>
      </c>
      <c r="F108" s="80" t="s">
        <v>19</v>
      </c>
      <c r="G108" s="84"/>
      <c r="H108" s="77">
        <v>1862</v>
      </c>
      <c r="I108" s="120"/>
      <c r="J108" s="77">
        <v>1862</v>
      </c>
      <c r="K108" s="162"/>
    </row>
    <row r="109" spans="1:11" s="26" customFormat="1" ht="36" customHeight="1">
      <c r="A109" s="69">
        <v>75</v>
      </c>
      <c r="B109" s="216" t="s">
        <v>331</v>
      </c>
      <c r="C109" s="216"/>
      <c r="D109" s="217"/>
      <c r="E109" s="216"/>
      <c r="F109" s="217"/>
      <c r="G109" s="217"/>
      <c r="H109" s="65">
        <f>H110+H111+H112+H113+H114</f>
        <v>75620</v>
      </c>
      <c r="I109" s="65">
        <f>I110+I111+I112+I113+I114</f>
        <v>13000</v>
      </c>
      <c r="J109" s="65">
        <f>J110+J111+J112+J113+J114</f>
        <v>62620</v>
      </c>
      <c r="K109" s="113"/>
    </row>
    <row r="110" spans="1:11" s="11" customFormat="1" ht="47.25" customHeight="1">
      <c r="A110" s="147"/>
      <c r="B110" s="78" t="s">
        <v>332</v>
      </c>
      <c r="C110" s="78" t="s">
        <v>63</v>
      </c>
      <c r="D110" s="69" t="s">
        <v>17</v>
      </c>
      <c r="E110" s="78" t="s">
        <v>333</v>
      </c>
      <c r="F110" s="80" t="s">
        <v>60</v>
      </c>
      <c r="G110" s="149" t="s">
        <v>160</v>
      </c>
      <c r="H110" s="77">
        <v>3000</v>
      </c>
      <c r="I110" s="77"/>
      <c r="J110" s="77">
        <f>H110-I110</f>
        <v>3000</v>
      </c>
      <c r="K110" s="113"/>
    </row>
    <row r="111" spans="1:11" s="9" customFormat="1" ht="57" customHeight="1">
      <c r="A111" s="72"/>
      <c r="B111" s="78" t="s">
        <v>334</v>
      </c>
      <c r="C111" s="78" t="s">
        <v>63</v>
      </c>
      <c r="D111" s="69" t="s">
        <v>17</v>
      </c>
      <c r="E111" s="78" t="s">
        <v>335</v>
      </c>
      <c r="F111" s="80" t="s">
        <v>60</v>
      </c>
      <c r="G111" s="84" t="s">
        <v>38</v>
      </c>
      <c r="H111" s="77">
        <v>9000</v>
      </c>
      <c r="I111" s="157">
        <v>0</v>
      </c>
      <c r="J111" s="157">
        <v>9000</v>
      </c>
      <c r="K111" s="65"/>
    </row>
    <row r="112" spans="1:12" s="15" customFormat="1" ht="54" customHeight="1">
      <c r="A112" s="59"/>
      <c r="B112" s="60" t="s">
        <v>336</v>
      </c>
      <c r="C112" s="60" t="s">
        <v>44</v>
      </c>
      <c r="D112" s="63" t="s">
        <v>17</v>
      </c>
      <c r="E112" s="62" t="s">
        <v>323</v>
      </c>
      <c r="F112" s="61" t="s">
        <v>60</v>
      </c>
      <c r="G112" s="137" t="s">
        <v>191</v>
      </c>
      <c r="H112" s="65">
        <v>3000</v>
      </c>
      <c r="I112" s="157">
        <v>0</v>
      </c>
      <c r="J112" s="65">
        <v>3000</v>
      </c>
      <c r="K112" s="65"/>
      <c r="L112" s="118"/>
    </row>
    <row r="113" spans="1:12" s="15" customFormat="1" ht="54" customHeight="1">
      <c r="A113" s="72"/>
      <c r="B113" s="60" t="s">
        <v>337</v>
      </c>
      <c r="C113" s="60" t="s">
        <v>44</v>
      </c>
      <c r="D113" s="63" t="s">
        <v>17</v>
      </c>
      <c r="E113" s="62" t="s">
        <v>323</v>
      </c>
      <c r="F113" s="61" t="s">
        <v>60</v>
      </c>
      <c r="G113" s="137" t="s">
        <v>49</v>
      </c>
      <c r="H113" s="65">
        <v>6000</v>
      </c>
      <c r="I113" s="157">
        <v>0</v>
      </c>
      <c r="J113" s="65">
        <v>6000</v>
      </c>
      <c r="K113" s="65"/>
      <c r="L113" s="118"/>
    </row>
    <row r="114" spans="1:43" s="4" customFormat="1" ht="89.25" customHeight="1">
      <c r="A114" s="73"/>
      <c r="B114" s="62" t="s">
        <v>338</v>
      </c>
      <c r="C114" s="62" t="s">
        <v>339</v>
      </c>
      <c r="D114" s="59" t="s">
        <v>17</v>
      </c>
      <c r="E114" s="62" t="s">
        <v>340</v>
      </c>
      <c r="F114" s="69" t="s">
        <v>60</v>
      </c>
      <c r="G114" s="64" t="s">
        <v>76</v>
      </c>
      <c r="H114" s="65">
        <v>54620</v>
      </c>
      <c r="I114" s="65">
        <v>13000</v>
      </c>
      <c r="J114" s="65">
        <f>H114-I114</f>
        <v>41620</v>
      </c>
      <c r="K114" s="114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</row>
    <row r="115" spans="1:11" s="19" customFormat="1" ht="40.5" customHeight="1">
      <c r="A115" s="142">
        <v>76</v>
      </c>
      <c r="B115" s="222" t="s">
        <v>341</v>
      </c>
      <c r="C115" s="222"/>
      <c r="D115" s="223"/>
      <c r="E115" s="222"/>
      <c r="F115" s="223"/>
      <c r="G115" s="223"/>
      <c r="H115" s="140">
        <f>SUM(H116:H121)</f>
        <v>6830</v>
      </c>
      <c r="I115" s="140">
        <f>SUM(I116:I121)</f>
        <v>0</v>
      </c>
      <c r="J115" s="140">
        <f>SUM(J116:J121)</f>
        <v>6830</v>
      </c>
      <c r="K115" s="162"/>
    </row>
    <row r="116" spans="1:11" s="19" customFormat="1" ht="65.25" customHeight="1">
      <c r="A116" s="147"/>
      <c r="B116" s="144" t="s">
        <v>342</v>
      </c>
      <c r="C116" s="75" t="s">
        <v>93</v>
      </c>
      <c r="D116" s="69" t="s">
        <v>17</v>
      </c>
      <c r="E116" s="144" t="s">
        <v>343</v>
      </c>
      <c r="F116" s="145" t="s">
        <v>85</v>
      </c>
      <c r="G116" s="150" t="s">
        <v>38</v>
      </c>
      <c r="H116" s="120">
        <v>5500</v>
      </c>
      <c r="I116" s="120">
        <v>0</v>
      </c>
      <c r="J116" s="120">
        <v>5500</v>
      </c>
      <c r="K116" s="158"/>
    </row>
    <row r="117" spans="1:11" s="11" customFormat="1" ht="47.25" customHeight="1">
      <c r="A117" s="147"/>
      <c r="B117" s="83" t="s">
        <v>344</v>
      </c>
      <c r="C117" s="75" t="s">
        <v>93</v>
      </c>
      <c r="D117" s="69" t="s">
        <v>17</v>
      </c>
      <c r="E117" s="83" t="s">
        <v>345</v>
      </c>
      <c r="F117" s="80" t="s">
        <v>85</v>
      </c>
      <c r="G117" s="76" t="s">
        <v>38</v>
      </c>
      <c r="H117" s="77">
        <v>160</v>
      </c>
      <c r="I117" s="120">
        <v>0</v>
      </c>
      <c r="J117" s="77">
        <v>160</v>
      </c>
      <c r="K117" s="113"/>
    </row>
    <row r="118" spans="1:11" s="11" customFormat="1" ht="47.25" customHeight="1">
      <c r="A118" s="147"/>
      <c r="B118" s="83" t="s">
        <v>346</v>
      </c>
      <c r="C118" s="75" t="s">
        <v>93</v>
      </c>
      <c r="D118" s="69" t="s">
        <v>17</v>
      </c>
      <c r="E118" s="83" t="s">
        <v>347</v>
      </c>
      <c r="F118" s="80" t="s">
        <v>85</v>
      </c>
      <c r="G118" s="76" t="s">
        <v>38</v>
      </c>
      <c r="H118" s="77">
        <v>180</v>
      </c>
      <c r="I118" s="120">
        <v>0</v>
      </c>
      <c r="J118" s="77">
        <v>180</v>
      </c>
      <c r="K118" s="113"/>
    </row>
    <row r="119" spans="1:11" s="11" customFormat="1" ht="47.25" customHeight="1">
      <c r="A119" s="147"/>
      <c r="B119" s="83" t="s">
        <v>348</v>
      </c>
      <c r="C119" s="75" t="s">
        <v>93</v>
      </c>
      <c r="D119" s="69" t="s">
        <v>17</v>
      </c>
      <c r="E119" s="83" t="s">
        <v>349</v>
      </c>
      <c r="F119" s="80" t="s">
        <v>85</v>
      </c>
      <c r="G119" s="76" t="s">
        <v>38</v>
      </c>
      <c r="H119" s="77">
        <v>420</v>
      </c>
      <c r="I119" s="120">
        <v>0</v>
      </c>
      <c r="J119" s="77">
        <v>420</v>
      </c>
      <c r="K119" s="113"/>
    </row>
    <row r="120" spans="1:11" s="11" customFormat="1" ht="47.25" customHeight="1">
      <c r="A120" s="147"/>
      <c r="B120" s="78" t="s">
        <v>350</v>
      </c>
      <c r="C120" s="75" t="s">
        <v>93</v>
      </c>
      <c r="D120" s="69" t="s">
        <v>17</v>
      </c>
      <c r="E120" s="148" t="s">
        <v>351</v>
      </c>
      <c r="F120" s="80" t="s">
        <v>85</v>
      </c>
      <c r="G120" s="76" t="s">
        <v>38</v>
      </c>
      <c r="H120" s="77">
        <v>250</v>
      </c>
      <c r="I120" s="120">
        <v>0</v>
      </c>
      <c r="J120" s="77">
        <v>250</v>
      </c>
      <c r="K120" s="113"/>
    </row>
    <row r="121" spans="1:11" s="11" customFormat="1" ht="47.25" customHeight="1">
      <c r="A121" s="147"/>
      <c r="B121" s="78" t="s">
        <v>352</v>
      </c>
      <c r="C121" s="75" t="s">
        <v>93</v>
      </c>
      <c r="D121" s="69" t="s">
        <v>17</v>
      </c>
      <c r="E121" s="78" t="s">
        <v>353</v>
      </c>
      <c r="F121" s="80" t="s">
        <v>85</v>
      </c>
      <c r="G121" s="76" t="s">
        <v>38</v>
      </c>
      <c r="H121" s="77">
        <v>320</v>
      </c>
      <c r="I121" s="120">
        <v>0</v>
      </c>
      <c r="J121" s="77">
        <v>320</v>
      </c>
      <c r="K121" s="113"/>
    </row>
    <row r="122" spans="1:11" s="2" customFormat="1" ht="36" customHeight="1">
      <c r="A122" s="57">
        <v>77</v>
      </c>
      <c r="B122" s="216" t="s">
        <v>354</v>
      </c>
      <c r="C122" s="216"/>
      <c r="D122" s="217"/>
      <c r="E122" s="216"/>
      <c r="F122" s="217"/>
      <c r="G122" s="217"/>
      <c r="H122" s="58">
        <f>SUM(H123:H124)</f>
        <v>21000</v>
      </c>
      <c r="I122" s="58">
        <f>SUM(I123:I124)</f>
        <v>0</v>
      </c>
      <c r="J122" s="58">
        <f>SUM(J123:J124)</f>
        <v>21000</v>
      </c>
      <c r="K122" s="112"/>
    </row>
    <row r="123" spans="1:12" s="20" customFormat="1" ht="51" customHeight="1">
      <c r="A123" s="105"/>
      <c r="B123" s="78" t="s">
        <v>355</v>
      </c>
      <c r="C123" s="78" t="s">
        <v>356</v>
      </c>
      <c r="D123" s="69" t="s">
        <v>17</v>
      </c>
      <c r="E123" s="78" t="s">
        <v>357</v>
      </c>
      <c r="F123" s="84" t="s">
        <v>209</v>
      </c>
      <c r="G123" s="84" t="s">
        <v>49</v>
      </c>
      <c r="H123" s="77">
        <v>1000</v>
      </c>
      <c r="I123" s="77">
        <v>0</v>
      </c>
      <c r="J123" s="77">
        <v>1000</v>
      </c>
      <c r="K123" s="128"/>
      <c r="L123" s="129" t="s">
        <v>358</v>
      </c>
    </row>
    <row r="124" spans="1:12" s="27" customFormat="1" ht="69.75" customHeight="1">
      <c r="A124" s="151"/>
      <c r="B124" s="152" t="s">
        <v>359</v>
      </c>
      <c r="C124" s="152" t="s">
        <v>356</v>
      </c>
      <c r="D124" s="69" t="s">
        <v>17</v>
      </c>
      <c r="E124" s="152" t="s">
        <v>360</v>
      </c>
      <c r="F124" s="84" t="s">
        <v>209</v>
      </c>
      <c r="G124" s="146" t="s">
        <v>361</v>
      </c>
      <c r="H124" s="120">
        <v>20000</v>
      </c>
      <c r="I124" s="120">
        <v>0</v>
      </c>
      <c r="J124" s="120">
        <f>H124</f>
        <v>20000</v>
      </c>
      <c r="K124" s="163"/>
      <c r="L124" s="164" t="s">
        <v>362</v>
      </c>
    </row>
    <row r="125" spans="1:12" s="27" customFormat="1" ht="195.75" customHeight="1">
      <c r="A125" s="151">
        <v>78</v>
      </c>
      <c r="B125" s="60" t="s">
        <v>363</v>
      </c>
      <c r="C125" s="71" t="s">
        <v>364</v>
      </c>
      <c r="D125" s="69" t="s">
        <v>284</v>
      </c>
      <c r="E125" s="60" t="s">
        <v>365</v>
      </c>
      <c r="F125" s="84" t="s">
        <v>229</v>
      </c>
      <c r="G125" s="146" t="s">
        <v>88</v>
      </c>
      <c r="H125" s="120">
        <v>34800</v>
      </c>
      <c r="I125" s="120"/>
      <c r="J125" s="120">
        <v>34800</v>
      </c>
      <c r="K125" s="163"/>
      <c r="L125" s="164"/>
    </row>
    <row r="126" spans="1:43" s="18" customFormat="1" ht="52.5" customHeight="1">
      <c r="A126" s="72"/>
      <c r="B126" s="214" t="s">
        <v>366</v>
      </c>
      <c r="C126" s="214"/>
      <c r="D126" s="215"/>
      <c r="E126" s="214"/>
      <c r="F126" s="215"/>
      <c r="G126" s="215"/>
      <c r="H126" s="58">
        <f>SUM(H127,H143,H188,H190,H192,H196)</f>
        <v>1411892.01</v>
      </c>
      <c r="I126" s="58">
        <f>SUM(I127,I143,I188,I190,I192,I196)</f>
        <v>19423.97</v>
      </c>
      <c r="J126" s="58">
        <f>SUM(J127,J143,J188,J190,J192,J196)</f>
        <v>1312168.04</v>
      </c>
      <c r="K126" s="112"/>
      <c r="L126" s="165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:43" s="18" customFormat="1" ht="36.75" customHeight="1">
      <c r="A127" s="72"/>
      <c r="B127" s="216" t="s">
        <v>367</v>
      </c>
      <c r="C127" s="216"/>
      <c r="D127" s="217"/>
      <c r="E127" s="216"/>
      <c r="F127" s="217"/>
      <c r="G127" s="217"/>
      <c r="H127" s="58">
        <f>SUM(H128:H142)</f>
        <v>566108.49</v>
      </c>
      <c r="I127" s="58">
        <f>SUM(I128:I142)</f>
        <v>9774.97</v>
      </c>
      <c r="J127" s="58">
        <f>SUM(J128:J142)</f>
        <v>533533.52</v>
      </c>
      <c r="K127" s="112"/>
      <c r="L127" s="165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:11" s="6" customFormat="1" ht="58.5" customHeight="1">
      <c r="A128" s="153">
        <v>79</v>
      </c>
      <c r="B128" s="62" t="s">
        <v>368</v>
      </c>
      <c r="C128" s="62" t="s">
        <v>369</v>
      </c>
      <c r="D128" s="69" t="s">
        <v>17</v>
      </c>
      <c r="E128" s="62" t="s">
        <v>370</v>
      </c>
      <c r="F128" s="61" t="s">
        <v>65</v>
      </c>
      <c r="G128" s="61" t="s">
        <v>38</v>
      </c>
      <c r="H128" s="65">
        <v>300000</v>
      </c>
      <c r="I128" s="65">
        <v>0</v>
      </c>
      <c r="J128" s="65">
        <v>300000</v>
      </c>
      <c r="K128" s="113"/>
    </row>
    <row r="129" spans="1:12" s="7" customFormat="1" ht="56.25" customHeight="1">
      <c r="A129" s="59">
        <v>80</v>
      </c>
      <c r="B129" s="62" t="s">
        <v>371</v>
      </c>
      <c r="C129" s="62" t="s">
        <v>369</v>
      </c>
      <c r="D129" s="63" t="s">
        <v>17</v>
      </c>
      <c r="E129" s="62" t="s">
        <v>372</v>
      </c>
      <c r="F129" s="61" t="s">
        <v>65</v>
      </c>
      <c r="G129" s="61" t="s">
        <v>156</v>
      </c>
      <c r="H129" s="65">
        <v>100000</v>
      </c>
      <c r="I129" s="65">
        <v>0</v>
      </c>
      <c r="J129" s="65">
        <v>100000</v>
      </c>
      <c r="K129" s="65"/>
      <c r="L129" s="118"/>
    </row>
    <row r="130" spans="1:11" s="28" customFormat="1" ht="96.75" customHeight="1">
      <c r="A130" s="153">
        <v>81</v>
      </c>
      <c r="B130" s="62" t="s">
        <v>373</v>
      </c>
      <c r="C130" s="62" t="s">
        <v>369</v>
      </c>
      <c r="D130" s="63" t="s">
        <v>17</v>
      </c>
      <c r="E130" s="62" t="s">
        <v>374</v>
      </c>
      <c r="F130" s="61" t="s">
        <v>229</v>
      </c>
      <c r="G130" s="61" t="s">
        <v>125</v>
      </c>
      <c r="H130" s="65">
        <v>49894</v>
      </c>
      <c r="I130" s="65">
        <v>5550</v>
      </c>
      <c r="J130" s="65">
        <v>44344</v>
      </c>
      <c r="K130" s="113"/>
    </row>
    <row r="131" spans="1:11" s="28" customFormat="1" ht="59.25" customHeight="1">
      <c r="A131" s="59">
        <v>82</v>
      </c>
      <c r="B131" s="166" t="s">
        <v>375</v>
      </c>
      <c r="C131" s="62" t="s">
        <v>369</v>
      </c>
      <c r="D131" s="63" t="s">
        <v>17</v>
      </c>
      <c r="E131" s="166" t="s">
        <v>376</v>
      </c>
      <c r="F131" s="61" t="s">
        <v>65</v>
      </c>
      <c r="G131" s="61" t="s">
        <v>46</v>
      </c>
      <c r="H131" s="65">
        <v>10000</v>
      </c>
      <c r="I131" s="65">
        <v>0</v>
      </c>
      <c r="J131" s="65">
        <v>10000</v>
      </c>
      <c r="K131" s="113"/>
    </row>
    <row r="132" spans="1:11" s="6" customFormat="1" ht="48" customHeight="1">
      <c r="A132" s="153">
        <v>83</v>
      </c>
      <c r="B132" s="166" t="s">
        <v>377</v>
      </c>
      <c r="C132" s="62" t="s">
        <v>369</v>
      </c>
      <c r="D132" s="63" t="s">
        <v>17</v>
      </c>
      <c r="E132" s="166" t="s">
        <v>378</v>
      </c>
      <c r="F132" s="61" t="s">
        <v>290</v>
      </c>
      <c r="G132" s="61" t="s">
        <v>46</v>
      </c>
      <c r="H132" s="65">
        <v>5000</v>
      </c>
      <c r="I132" s="65">
        <v>0</v>
      </c>
      <c r="J132" s="65">
        <v>5000</v>
      </c>
      <c r="K132" s="113"/>
    </row>
    <row r="133" spans="1:11" s="6" customFormat="1" ht="44.25" customHeight="1">
      <c r="A133" s="59">
        <v>84</v>
      </c>
      <c r="B133" s="166" t="s">
        <v>379</v>
      </c>
      <c r="C133" s="62" t="s">
        <v>369</v>
      </c>
      <c r="D133" s="63" t="s">
        <v>17</v>
      </c>
      <c r="E133" s="166" t="s">
        <v>380</v>
      </c>
      <c r="F133" s="61" t="s">
        <v>290</v>
      </c>
      <c r="G133" s="61" t="s">
        <v>46</v>
      </c>
      <c r="H133" s="65">
        <v>5000</v>
      </c>
      <c r="I133" s="65">
        <v>0</v>
      </c>
      <c r="J133" s="65">
        <v>5000</v>
      </c>
      <c r="K133" s="113"/>
    </row>
    <row r="134" spans="1:11" s="6" customFormat="1" ht="49.5" customHeight="1">
      <c r="A134" s="153">
        <v>85</v>
      </c>
      <c r="B134" s="166" t="s">
        <v>381</v>
      </c>
      <c r="C134" s="62" t="s">
        <v>382</v>
      </c>
      <c r="D134" s="63"/>
      <c r="E134" s="166" t="s">
        <v>383</v>
      </c>
      <c r="F134" s="61" t="s">
        <v>85</v>
      </c>
      <c r="G134" s="102" t="s">
        <v>46</v>
      </c>
      <c r="H134" s="65">
        <v>22800</v>
      </c>
      <c r="I134" s="65"/>
      <c r="J134" s="65"/>
      <c r="K134" s="113"/>
    </row>
    <row r="135" spans="1:11" s="6" customFormat="1" ht="58.5" customHeight="1">
      <c r="A135" s="59">
        <v>86</v>
      </c>
      <c r="B135" s="166" t="s">
        <v>384</v>
      </c>
      <c r="C135" s="62" t="s">
        <v>369</v>
      </c>
      <c r="D135" s="69" t="s">
        <v>17</v>
      </c>
      <c r="E135" s="166" t="s">
        <v>385</v>
      </c>
      <c r="F135" s="61" t="s">
        <v>19</v>
      </c>
      <c r="G135" s="64" t="s">
        <v>46</v>
      </c>
      <c r="H135" s="65">
        <v>18850</v>
      </c>
      <c r="I135" s="65">
        <v>0</v>
      </c>
      <c r="J135" s="65">
        <v>18850</v>
      </c>
      <c r="K135" s="113"/>
    </row>
    <row r="136" spans="1:11" s="6" customFormat="1" ht="52.5" customHeight="1">
      <c r="A136" s="153">
        <v>87</v>
      </c>
      <c r="B136" s="166" t="s">
        <v>386</v>
      </c>
      <c r="C136" s="62" t="s">
        <v>369</v>
      </c>
      <c r="D136" s="69" t="s">
        <v>17</v>
      </c>
      <c r="E136" s="166" t="s">
        <v>387</v>
      </c>
      <c r="F136" s="61" t="s">
        <v>60</v>
      </c>
      <c r="G136" s="64" t="s">
        <v>46</v>
      </c>
      <c r="H136" s="65">
        <v>1200</v>
      </c>
      <c r="I136" s="65">
        <v>0</v>
      </c>
      <c r="J136" s="65">
        <v>1200</v>
      </c>
      <c r="K136" s="113"/>
    </row>
    <row r="137" spans="1:11" s="6" customFormat="1" ht="45" customHeight="1">
      <c r="A137" s="59">
        <v>88</v>
      </c>
      <c r="B137" s="166" t="s">
        <v>388</v>
      </c>
      <c r="C137" s="62" t="s">
        <v>369</v>
      </c>
      <c r="D137" s="69" t="s">
        <v>17</v>
      </c>
      <c r="E137" s="166" t="s">
        <v>389</v>
      </c>
      <c r="F137" s="61" t="s">
        <v>60</v>
      </c>
      <c r="G137" s="64" t="s">
        <v>46</v>
      </c>
      <c r="H137" s="65">
        <f>8000+4937</f>
        <v>12937</v>
      </c>
      <c r="I137" s="65">
        <v>1200</v>
      </c>
      <c r="J137" s="65">
        <f>H137-I137</f>
        <v>11737</v>
      </c>
      <c r="K137" s="113"/>
    </row>
    <row r="138" spans="1:11" s="6" customFormat="1" ht="46.5" customHeight="1">
      <c r="A138" s="153">
        <v>89</v>
      </c>
      <c r="B138" s="166" t="s">
        <v>390</v>
      </c>
      <c r="C138" s="62" t="s">
        <v>369</v>
      </c>
      <c r="D138" s="69" t="s">
        <v>17</v>
      </c>
      <c r="E138" s="166" t="s">
        <v>391</v>
      </c>
      <c r="F138" s="61" t="s">
        <v>60</v>
      </c>
      <c r="G138" s="64" t="s">
        <v>46</v>
      </c>
      <c r="H138" s="65">
        <v>1800</v>
      </c>
      <c r="I138" s="65">
        <v>0</v>
      </c>
      <c r="J138" s="65">
        <v>1800</v>
      </c>
      <c r="K138" s="113"/>
    </row>
    <row r="139" spans="1:11" s="6" customFormat="1" ht="44.25" customHeight="1">
      <c r="A139" s="59">
        <v>90</v>
      </c>
      <c r="B139" s="166" t="s">
        <v>379</v>
      </c>
      <c r="C139" s="62" t="s">
        <v>369</v>
      </c>
      <c r="D139" s="63" t="s">
        <v>17</v>
      </c>
      <c r="E139" s="166" t="s">
        <v>380</v>
      </c>
      <c r="F139" s="61" t="s">
        <v>290</v>
      </c>
      <c r="G139" s="61" t="s">
        <v>46</v>
      </c>
      <c r="H139" s="65">
        <v>5000</v>
      </c>
      <c r="I139" s="65">
        <v>0</v>
      </c>
      <c r="J139" s="65">
        <v>5000</v>
      </c>
      <c r="K139" s="113"/>
    </row>
    <row r="140" spans="1:12" s="7" customFormat="1" ht="51.75" customHeight="1">
      <c r="A140" s="153">
        <v>91</v>
      </c>
      <c r="B140" s="83" t="s">
        <v>392</v>
      </c>
      <c r="C140" s="83" t="s">
        <v>115</v>
      </c>
      <c r="D140" s="63" t="s">
        <v>17</v>
      </c>
      <c r="E140" s="83" t="s">
        <v>393</v>
      </c>
      <c r="F140" s="84" t="s">
        <v>105</v>
      </c>
      <c r="G140" s="84" t="s">
        <v>141</v>
      </c>
      <c r="H140" s="77">
        <v>12000</v>
      </c>
      <c r="I140" s="77">
        <v>0</v>
      </c>
      <c r="J140" s="77">
        <v>12000</v>
      </c>
      <c r="K140" s="125"/>
      <c r="L140" s="118"/>
    </row>
    <row r="141" spans="1:12" s="18" customFormat="1" ht="61.5" customHeight="1">
      <c r="A141" s="59">
        <v>92</v>
      </c>
      <c r="B141" s="66" t="s">
        <v>394</v>
      </c>
      <c r="C141" s="101" t="s">
        <v>395</v>
      </c>
      <c r="D141" s="63" t="s">
        <v>17</v>
      </c>
      <c r="E141" s="101" t="s">
        <v>396</v>
      </c>
      <c r="F141" s="135" t="s">
        <v>397</v>
      </c>
      <c r="G141" s="61" t="s">
        <v>46</v>
      </c>
      <c r="H141" s="157">
        <v>11500</v>
      </c>
      <c r="I141" s="157">
        <v>0</v>
      </c>
      <c r="J141" s="67">
        <v>11500</v>
      </c>
      <c r="K141" s="114"/>
      <c r="L141" s="154"/>
    </row>
    <row r="142" spans="1:12" s="18" customFormat="1" ht="53.25" customHeight="1">
      <c r="A142" s="153">
        <v>93</v>
      </c>
      <c r="B142" s="62" t="s">
        <v>398</v>
      </c>
      <c r="C142" s="62" t="s">
        <v>399</v>
      </c>
      <c r="D142" s="63" t="s">
        <v>17</v>
      </c>
      <c r="E142" s="62" t="s">
        <v>400</v>
      </c>
      <c r="F142" s="61" t="s">
        <v>105</v>
      </c>
      <c r="G142" s="61" t="s">
        <v>121</v>
      </c>
      <c r="H142" s="65">
        <v>10127.49</v>
      </c>
      <c r="I142" s="65">
        <v>3024.97</v>
      </c>
      <c r="J142" s="65">
        <f>H142-I142</f>
        <v>7102.52</v>
      </c>
      <c r="K142" s="114"/>
      <c r="L142" s="154"/>
    </row>
    <row r="143" spans="1:43" s="18" customFormat="1" ht="39" customHeight="1">
      <c r="A143" s="72"/>
      <c r="B143" s="216" t="s">
        <v>401</v>
      </c>
      <c r="C143" s="216"/>
      <c r="D143" s="217"/>
      <c r="E143" s="216"/>
      <c r="F143" s="217"/>
      <c r="G143" s="217"/>
      <c r="H143" s="58">
        <f>SUM(H144,H149,H154,H172)</f>
        <v>648254.52</v>
      </c>
      <c r="I143" s="58">
        <f>SUM(I144,I149,I154,I172)</f>
        <v>8149</v>
      </c>
      <c r="J143" s="58">
        <f>SUM(J144,J149,J154,J172)</f>
        <v>582605.52</v>
      </c>
      <c r="K143" s="112"/>
      <c r="L143" s="16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:43" s="18" customFormat="1" ht="39" customHeight="1">
      <c r="A144" s="72"/>
      <c r="B144" s="216" t="s">
        <v>402</v>
      </c>
      <c r="C144" s="216"/>
      <c r="D144" s="217"/>
      <c r="E144" s="216"/>
      <c r="F144" s="217"/>
      <c r="G144" s="217"/>
      <c r="H144" s="58">
        <f>SUM(H145:H148)</f>
        <v>174017</v>
      </c>
      <c r="I144" s="58">
        <f>SUM(I145:I148)</f>
        <v>0</v>
      </c>
      <c r="J144" s="58">
        <f>SUM(J145:J148)</f>
        <v>116517</v>
      </c>
      <c r="K144" s="112"/>
      <c r="L144" s="16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43" s="29" customFormat="1" ht="73.5" customHeight="1">
      <c r="A145" s="73">
        <v>94</v>
      </c>
      <c r="B145" s="98" t="s">
        <v>403</v>
      </c>
      <c r="C145" s="167" t="s">
        <v>404</v>
      </c>
      <c r="D145" s="69" t="s">
        <v>17</v>
      </c>
      <c r="E145" s="98" t="s">
        <v>405</v>
      </c>
      <c r="F145" s="73" t="s">
        <v>165</v>
      </c>
      <c r="G145" s="73" t="s">
        <v>81</v>
      </c>
      <c r="H145" s="99">
        <v>25017</v>
      </c>
      <c r="I145" s="99">
        <v>0</v>
      </c>
      <c r="J145" s="99">
        <v>25017</v>
      </c>
      <c r="K145" s="125"/>
      <c r="L145" s="30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</row>
    <row r="146" spans="1:43" s="30" customFormat="1" ht="48.75" customHeight="1">
      <c r="A146" s="73">
        <v>95</v>
      </c>
      <c r="B146" s="98" t="s">
        <v>406</v>
      </c>
      <c r="C146" s="167" t="s">
        <v>407</v>
      </c>
      <c r="D146" s="69" t="s">
        <v>17</v>
      </c>
      <c r="E146" s="98" t="s">
        <v>408</v>
      </c>
      <c r="F146" s="73" t="s">
        <v>290</v>
      </c>
      <c r="G146" s="73" t="s">
        <v>409</v>
      </c>
      <c r="H146" s="99">
        <v>36000</v>
      </c>
      <c r="I146" s="99">
        <v>0</v>
      </c>
      <c r="J146" s="99">
        <v>22700</v>
      </c>
      <c r="K146" s="125"/>
      <c r="L146" s="16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</row>
    <row r="147" spans="1:43" s="29" customFormat="1" ht="54" customHeight="1">
      <c r="A147" s="73">
        <v>96</v>
      </c>
      <c r="B147" s="98" t="s">
        <v>410</v>
      </c>
      <c r="C147" s="167" t="s">
        <v>407</v>
      </c>
      <c r="D147" s="69" t="s">
        <v>17</v>
      </c>
      <c r="E147" s="98" t="s">
        <v>411</v>
      </c>
      <c r="F147" s="73" t="s">
        <v>290</v>
      </c>
      <c r="G147" s="73" t="s">
        <v>412</v>
      </c>
      <c r="H147" s="99">
        <v>38000</v>
      </c>
      <c r="I147" s="99">
        <v>0</v>
      </c>
      <c r="J147" s="99">
        <v>38000</v>
      </c>
      <c r="K147" s="125"/>
      <c r="L147" s="30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</row>
    <row r="148" spans="1:43" s="29" customFormat="1" ht="38.25" customHeight="1">
      <c r="A148" s="73">
        <v>97</v>
      </c>
      <c r="B148" s="98" t="s">
        <v>413</v>
      </c>
      <c r="C148" s="167" t="s">
        <v>407</v>
      </c>
      <c r="D148" s="69" t="s">
        <v>32</v>
      </c>
      <c r="E148" s="98" t="s">
        <v>414</v>
      </c>
      <c r="F148" s="73" t="s">
        <v>290</v>
      </c>
      <c r="G148" s="73" t="s">
        <v>88</v>
      </c>
      <c r="H148" s="99">
        <v>75000</v>
      </c>
      <c r="I148" s="99">
        <v>0</v>
      </c>
      <c r="J148" s="99">
        <v>30800</v>
      </c>
      <c r="K148" s="125"/>
      <c r="L148" s="30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</row>
    <row r="149" spans="1:43" s="31" customFormat="1" ht="45.75" customHeight="1">
      <c r="A149" s="91"/>
      <c r="B149" s="228" t="s">
        <v>415</v>
      </c>
      <c r="C149" s="228"/>
      <c r="D149" s="229"/>
      <c r="E149" s="228"/>
      <c r="F149" s="229"/>
      <c r="G149" s="229"/>
      <c r="H149" s="58">
        <f>SUM(H150:H153)</f>
        <v>52925</v>
      </c>
      <c r="I149" s="58">
        <f>SUM(I150:I153)</f>
        <v>0</v>
      </c>
      <c r="J149" s="58">
        <f>SUM(J150:J153)</f>
        <v>52925</v>
      </c>
      <c r="K149" s="179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</row>
    <row r="150" spans="1:43" s="30" customFormat="1" ht="45" customHeight="1">
      <c r="A150" s="59">
        <v>98</v>
      </c>
      <c r="B150" s="167" t="s">
        <v>416</v>
      </c>
      <c r="C150" s="167" t="s">
        <v>407</v>
      </c>
      <c r="D150" s="59" t="s">
        <v>17</v>
      </c>
      <c r="E150" s="167" t="s">
        <v>417</v>
      </c>
      <c r="F150" s="61" t="s">
        <v>65</v>
      </c>
      <c r="G150" s="64" t="s">
        <v>38</v>
      </c>
      <c r="H150" s="65">
        <v>19625</v>
      </c>
      <c r="I150" s="65">
        <v>0</v>
      </c>
      <c r="J150" s="65">
        <v>19625</v>
      </c>
      <c r="K150" s="125"/>
      <c r="L150" s="16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</row>
    <row r="151" spans="1:43" s="30" customFormat="1" ht="43.5" customHeight="1">
      <c r="A151" s="73">
        <v>99</v>
      </c>
      <c r="B151" s="167" t="s">
        <v>418</v>
      </c>
      <c r="C151" s="167" t="s">
        <v>407</v>
      </c>
      <c r="D151" s="59" t="s">
        <v>17</v>
      </c>
      <c r="E151" s="167" t="s">
        <v>419</v>
      </c>
      <c r="F151" s="61" t="s">
        <v>65</v>
      </c>
      <c r="G151" s="64" t="s">
        <v>156</v>
      </c>
      <c r="H151" s="65">
        <v>6000</v>
      </c>
      <c r="I151" s="65">
        <v>0</v>
      </c>
      <c r="J151" s="65">
        <v>6000</v>
      </c>
      <c r="K151" s="125"/>
      <c r="L151" s="16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</row>
    <row r="152" spans="1:43" s="30" customFormat="1" ht="38.25" customHeight="1">
      <c r="A152" s="59">
        <v>100</v>
      </c>
      <c r="B152" s="167" t="s">
        <v>420</v>
      </c>
      <c r="C152" s="167" t="s">
        <v>407</v>
      </c>
      <c r="D152" s="59" t="s">
        <v>112</v>
      </c>
      <c r="E152" s="167" t="s">
        <v>421</v>
      </c>
      <c r="F152" s="61" t="s">
        <v>290</v>
      </c>
      <c r="G152" s="64" t="s">
        <v>88</v>
      </c>
      <c r="H152" s="65">
        <v>11300</v>
      </c>
      <c r="I152" s="65">
        <v>0</v>
      </c>
      <c r="J152" s="65">
        <v>11300</v>
      </c>
      <c r="K152" s="125"/>
      <c r="L152" s="181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</row>
    <row r="153" spans="1:43" s="30" customFormat="1" ht="45" customHeight="1">
      <c r="A153" s="73">
        <v>101</v>
      </c>
      <c r="B153" s="167" t="s">
        <v>422</v>
      </c>
      <c r="C153" s="167" t="s">
        <v>407</v>
      </c>
      <c r="D153" s="59" t="s">
        <v>112</v>
      </c>
      <c r="E153" s="167" t="s">
        <v>423</v>
      </c>
      <c r="F153" s="61" t="s">
        <v>290</v>
      </c>
      <c r="G153" s="64" t="s">
        <v>106</v>
      </c>
      <c r="H153" s="65">
        <v>16000</v>
      </c>
      <c r="I153" s="65">
        <v>0</v>
      </c>
      <c r="J153" s="65">
        <v>16000</v>
      </c>
      <c r="K153" s="125"/>
      <c r="L153" s="16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</row>
    <row r="154" spans="1:43" s="30" customFormat="1" ht="48.75" customHeight="1">
      <c r="A154" s="73"/>
      <c r="B154" s="230" t="s">
        <v>424</v>
      </c>
      <c r="C154" s="230"/>
      <c r="D154" s="231"/>
      <c r="E154" s="230"/>
      <c r="F154" s="231"/>
      <c r="G154" s="231"/>
      <c r="H154" s="99">
        <f>SUM(H155:H171)</f>
        <v>366390.64</v>
      </c>
      <c r="I154" s="99">
        <f>SUM(I155:I171)</f>
        <v>8139</v>
      </c>
      <c r="J154" s="99">
        <f>SUM(J155:J171)</f>
        <v>358251.64</v>
      </c>
      <c r="K154" s="125"/>
      <c r="L154" s="16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</row>
    <row r="155" spans="1:12" s="18" customFormat="1" ht="49.5" customHeight="1">
      <c r="A155" s="73">
        <v>102</v>
      </c>
      <c r="B155" s="60" t="s">
        <v>425</v>
      </c>
      <c r="C155" s="60" t="s">
        <v>404</v>
      </c>
      <c r="D155" s="59" t="s">
        <v>17</v>
      </c>
      <c r="E155" s="60" t="s">
        <v>426</v>
      </c>
      <c r="F155" s="61" t="s">
        <v>65</v>
      </c>
      <c r="G155" s="137" t="s">
        <v>38</v>
      </c>
      <c r="H155" s="65">
        <v>16875.64</v>
      </c>
      <c r="I155" s="65"/>
      <c r="J155" s="65">
        <f>H155-I155</f>
        <v>16875.64</v>
      </c>
      <c r="K155" s="125"/>
      <c r="L155" s="154"/>
    </row>
    <row r="156" spans="1:12" s="18" customFormat="1" ht="50.25" customHeight="1">
      <c r="A156" s="73">
        <v>103</v>
      </c>
      <c r="B156" s="60" t="s">
        <v>427</v>
      </c>
      <c r="C156" s="60" t="s">
        <v>404</v>
      </c>
      <c r="D156" s="59" t="s">
        <v>17</v>
      </c>
      <c r="E156" s="60" t="s">
        <v>428</v>
      </c>
      <c r="F156" s="61" t="s">
        <v>65</v>
      </c>
      <c r="G156" s="137" t="s">
        <v>429</v>
      </c>
      <c r="H156" s="65">
        <v>18459</v>
      </c>
      <c r="I156" s="65">
        <v>4139</v>
      </c>
      <c r="J156" s="65">
        <f>H156-I156</f>
        <v>14320</v>
      </c>
      <c r="K156" s="125"/>
      <c r="L156" s="154"/>
    </row>
    <row r="157" spans="1:12" s="18" customFormat="1" ht="87.75" customHeight="1">
      <c r="A157" s="73">
        <v>104</v>
      </c>
      <c r="B157" s="60" t="s">
        <v>430</v>
      </c>
      <c r="C157" s="60" t="s">
        <v>404</v>
      </c>
      <c r="D157" s="59" t="s">
        <v>17</v>
      </c>
      <c r="E157" s="60" t="s">
        <v>431</v>
      </c>
      <c r="F157" s="61" t="s">
        <v>65</v>
      </c>
      <c r="G157" s="137" t="s">
        <v>432</v>
      </c>
      <c r="H157" s="65">
        <v>14930</v>
      </c>
      <c r="I157" s="65">
        <v>1000</v>
      </c>
      <c r="J157" s="65">
        <f>H157-I157</f>
        <v>13930</v>
      </c>
      <c r="K157" s="125"/>
      <c r="L157" s="154"/>
    </row>
    <row r="158" spans="1:12" s="18" customFormat="1" ht="69.75" customHeight="1">
      <c r="A158" s="73">
        <v>105</v>
      </c>
      <c r="B158" s="60" t="s">
        <v>433</v>
      </c>
      <c r="C158" s="60" t="s">
        <v>404</v>
      </c>
      <c r="D158" s="59" t="s">
        <v>17</v>
      </c>
      <c r="E158" s="60" t="s">
        <v>434</v>
      </c>
      <c r="F158" s="61" t="s">
        <v>65</v>
      </c>
      <c r="G158" s="137" t="s">
        <v>156</v>
      </c>
      <c r="H158" s="65">
        <v>6897.93</v>
      </c>
      <c r="I158" s="65">
        <v>0</v>
      </c>
      <c r="J158" s="65">
        <v>6897.93</v>
      </c>
      <c r="K158" s="125"/>
      <c r="L158" s="154"/>
    </row>
    <row r="159" spans="1:12" s="18" customFormat="1" ht="47.25" customHeight="1">
      <c r="A159" s="73">
        <v>106</v>
      </c>
      <c r="B159" s="60" t="s">
        <v>435</v>
      </c>
      <c r="C159" s="60" t="s">
        <v>404</v>
      </c>
      <c r="D159" s="59"/>
      <c r="E159" s="60" t="s">
        <v>436</v>
      </c>
      <c r="F159" s="61" t="s">
        <v>65</v>
      </c>
      <c r="G159" s="137" t="s">
        <v>409</v>
      </c>
      <c r="H159" s="65">
        <v>2617</v>
      </c>
      <c r="I159" s="65">
        <v>0</v>
      </c>
      <c r="J159" s="65">
        <v>2617</v>
      </c>
      <c r="K159" s="125"/>
      <c r="L159" s="154"/>
    </row>
    <row r="160" spans="1:12" s="32" customFormat="1" ht="53.25" customHeight="1">
      <c r="A160" s="73">
        <v>107</v>
      </c>
      <c r="B160" s="60" t="s">
        <v>437</v>
      </c>
      <c r="C160" s="60" t="s">
        <v>404</v>
      </c>
      <c r="D160" s="59" t="s">
        <v>17</v>
      </c>
      <c r="E160" s="60" t="s">
        <v>438</v>
      </c>
      <c r="F160" s="61" t="s">
        <v>65</v>
      </c>
      <c r="G160" s="137" t="s">
        <v>156</v>
      </c>
      <c r="H160" s="65">
        <v>5917</v>
      </c>
      <c r="I160" s="65">
        <v>0</v>
      </c>
      <c r="J160" s="65">
        <v>5917</v>
      </c>
      <c r="K160" s="125"/>
      <c r="L160" s="18"/>
    </row>
    <row r="161" spans="1:12" s="18" customFormat="1" ht="69.75" customHeight="1">
      <c r="A161" s="73">
        <v>108</v>
      </c>
      <c r="B161" s="168" t="s">
        <v>439</v>
      </c>
      <c r="C161" s="60" t="s">
        <v>404</v>
      </c>
      <c r="D161" s="59" t="s">
        <v>17</v>
      </c>
      <c r="E161" s="75" t="s">
        <v>440</v>
      </c>
      <c r="F161" s="63" t="s">
        <v>65</v>
      </c>
      <c r="G161" s="137" t="s">
        <v>49</v>
      </c>
      <c r="H161" s="65">
        <v>377.97</v>
      </c>
      <c r="I161" s="65"/>
      <c r="J161" s="65">
        <v>377.97</v>
      </c>
      <c r="K161" s="125"/>
      <c r="L161" s="154"/>
    </row>
    <row r="162" spans="1:12" s="18" customFormat="1" ht="59.25" customHeight="1">
      <c r="A162" s="73">
        <v>109</v>
      </c>
      <c r="B162" s="168" t="s">
        <v>441</v>
      </c>
      <c r="C162" s="60" t="s">
        <v>404</v>
      </c>
      <c r="D162" s="59" t="s">
        <v>17</v>
      </c>
      <c r="E162" s="75" t="s">
        <v>442</v>
      </c>
      <c r="F162" s="63" t="s">
        <v>65</v>
      </c>
      <c r="G162" s="70" t="s">
        <v>49</v>
      </c>
      <c r="H162" s="65">
        <v>807.4</v>
      </c>
      <c r="I162" s="65"/>
      <c r="J162" s="65">
        <v>807.4</v>
      </c>
      <c r="K162" s="125"/>
      <c r="L162" s="154"/>
    </row>
    <row r="163" spans="1:12" s="18" customFormat="1" ht="90.75" customHeight="1">
      <c r="A163" s="73">
        <v>110</v>
      </c>
      <c r="B163" s="168" t="s">
        <v>443</v>
      </c>
      <c r="C163" s="60" t="s">
        <v>404</v>
      </c>
      <c r="D163" s="59" t="s">
        <v>23</v>
      </c>
      <c r="E163" s="75" t="s">
        <v>444</v>
      </c>
      <c r="F163" s="63" t="s">
        <v>65</v>
      </c>
      <c r="G163" s="70" t="s">
        <v>191</v>
      </c>
      <c r="H163" s="65">
        <f>1428.7+8580</f>
        <v>10008.7</v>
      </c>
      <c r="I163" s="65">
        <v>3000</v>
      </c>
      <c r="J163" s="65">
        <f>H163-I163</f>
        <v>7008.700000000001</v>
      </c>
      <c r="K163" s="125"/>
      <c r="L163" s="154"/>
    </row>
    <row r="164" spans="1:11" s="33" customFormat="1" ht="108.75" customHeight="1">
      <c r="A164" s="73">
        <v>111</v>
      </c>
      <c r="B164" s="169" t="s">
        <v>445</v>
      </c>
      <c r="C164" s="169" t="s">
        <v>364</v>
      </c>
      <c r="D164" s="59" t="s">
        <v>32</v>
      </c>
      <c r="E164" s="62" t="s">
        <v>446</v>
      </c>
      <c r="F164" s="61" t="s">
        <v>65</v>
      </c>
      <c r="G164" s="61" t="s">
        <v>46</v>
      </c>
      <c r="H164" s="65">
        <f>63500+11000+2000</f>
        <v>76500</v>
      </c>
      <c r="I164" s="65">
        <v>0</v>
      </c>
      <c r="J164" s="65">
        <f>63500+11000+2000</f>
        <v>76500</v>
      </c>
      <c r="K164" s="65"/>
    </row>
    <row r="165" spans="1:11" s="9" customFormat="1" ht="75.75" customHeight="1">
      <c r="A165" s="73">
        <v>112</v>
      </c>
      <c r="B165" s="170" t="s">
        <v>447</v>
      </c>
      <c r="C165" s="86" t="s">
        <v>404</v>
      </c>
      <c r="D165" s="85" t="s">
        <v>32</v>
      </c>
      <c r="E165" s="171" t="s">
        <v>448</v>
      </c>
      <c r="F165" s="88" t="s">
        <v>65</v>
      </c>
      <c r="G165" s="172" t="s">
        <v>449</v>
      </c>
      <c r="H165" s="90">
        <v>20000</v>
      </c>
      <c r="I165" s="90">
        <v>0</v>
      </c>
      <c r="J165" s="90">
        <v>20000</v>
      </c>
      <c r="K165" s="90"/>
    </row>
    <row r="166" spans="1:11" s="33" customFormat="1" ht="36.75" customHeight="1">
      <c r="A166" s="73">
        <v>113</v>
      </c>
      <c r="B166" s="62" t="s">
        <v>450</v>
      </c>
      <c r="C166" s="66" t="s">
        <v>404</v>
      </c>
      <c r="D166" s="69" t="s">
        <v>112</v>
      </c>
      <c r="E166" s="62" t="s">
        <v>451</v>
      </c>
      <c r="F166" s="63" t="s">
        <v>65</v>
      </c>
      <c r="G166" s="61" t="s">
        <v>106</v>
      </c>
      <c r="H166" s="65">
        <v>8000</v>
      </c>
      <c r="I166" s="65"/>
      <c r="J166" s="65">
        <v>8000</v>
      </c>
      <c r="K166" s="65"/>
    </row>
    <row r="167" spans="1:11" s="33" customFormat="1" ht="70.5" customHeight="1">
      <c r="A167" s="73">
        <v>114</v>
      </c>
      <c r="B167" s="60" t="s">
        <v>452</v>
      </c>
      <c r="C167" s="66" t="s">
        <v>404</v>
      </c>
      <c r="D167" s="69" t="s">
        <v>112</v>
      </c>
      <c r="E167" s="60" t="s">
        <v>453</v>
      </c>
      <c r="F167" s="63" t="s">
        <v>60</v>
      </c>
      <c r="G167" s="70" t="s">
        <v>106</v>
      </c>
      <c r="H167" s="65">
        <v>50000</v>
      </c>
      <c r="I167" s="65"/>
      <c r="J167" s="65">
        <v>50000</v>
      </c>
      <c r="K167" s="65"/>
    </row>
    <row r="168" spans="1:11" s="33" customFormat="1" ht="61.5" customHeight="1">
      <c r="A168" s="73">
        <v>115</v>
      </c>
      <c r="B168" s="60" t="s">
        <v>454</v>
      </c>
      <c r="C168" s="66" t="s">
        <v>404</v>
      </c>
      <c r="D168" s="69" t="s">
        <v>112</v>
      </c>
      <c r="E168" s="62" t="s">
        <v>455</v>
      </c>
      <c r="F168" s="69" t="s">
        <v>19</v>
      </c>
      <c r="G168" s="69" t="s">
        <v>106</v>
      </c>
      <c r="H168" s="116">
        <v>50000</v>
      </c>
      <c r="I168" s="65"/>
      <c r="J168" s="65">
        <v>50000</v>
      </c>
      <c r="K168" s="65"/>
    </row>
    <row r="169" spans="1:11" s="33" customFormat="1" ht="58.5" customHeight="1">
      <c r="A169" s="73">
        <v>116</v>
      </c>
      <c r="B169" s="66" t="s">
        <v>456</v>
      </c>
      <c r="C169" s="66" t="s">
        <v>404</v>
      </c>
      <c r="D169" s="69" t="s">
        <v>32</v>
      </c>
      <c r="E169" s="60" t="s">
        <v>457</v>
      </c>
      <c r="F169" s="63" t="s">
        <v>85</v>
      </c>
      <c r="G169" s="70" t="s">
        <v>106</v>
      </c>
      <c r="H169" s="65">
        <v>30000</v>
      </c>
      <c r="I169" s="65"/>
      <c r="J169" s="65">
        <v>30000</v>
      </c>
      <c r="K169" s="65"/>
    </row>
    <row r="170" spans="1:11" s="33" customFormat="1" ht="58.5" customHeight="1">
      <c r="A170" s="73">
        <v>117</v>
      </c>
      <c r="B170" s="60" t="s">
        <v>458</v>
      </c>
      <c r="C170" s="60" t="s">
        <v>404</v>
      </c>
      <c r="D170" s="69" t="s">
        <v>32</v>
      </c>
      <c r="E170" s="66" t="s">
        <v>459</v>
      </c>
      <c r="F170" s="63" t="s">
        <v>85</v>
      </c>
      <c r="G170" s="59" t="s">
        <v>106</v>
      </c>
      <c r="H170" s="67">
        <v>30000</v>
      </c>
      <c r="I170" s="65"/>
      <c r="J170" s="65">
        <v>30000</v>
      </c>
      <c r="K170" s="65"/>
    </row>
    <row r="171" spans="1:11" s="33" customFormat="1" ht="51.75" customHeight="1">
      <c r="A171" s="73">
        <v>118</v>
      </c>
      <c r="B171" s="60" t="s">
        <v>460</v>
      </c>
      <c r="C171" s="66" t="s">
        <v>404</v>
      </c>
      <c r="D171" s="69" t="s">
        <v>32</v>
      </c>
      <c r="E171" s="62" t="s">
        <v>461</v>
      </c>
      <c r="F171" s="63" t="s">
        <v>229</v>
      </c>
      <c r="G171" s="70" t="s">
        <v>106</v>
      </c>
      <c r="H171" s="65">
        <v>25000</v>
      </c>
      <c r="I171" s="65"/>
      <c r="J171" s="65">
        <v>25000</v>
      </c>
      <c r="K171" s="65"/>
    </row>
    <row r="172" spans="1:12" s="30" customFormat="1" ht="47.25" customHeight="1">
      <c r="A172" s="73"/>
      <c r="B172" s="228" t="s">
        <v>462</v>
      </c>
      <c r="C172" s="228"/>
      <c r="D172" s="229"/>
      <c r="E172" s="228"/>
      <c r="F172" s="229"/>
      <c r="G172" s="229"/>
      <c r="H172" s="65">
        <f>SUM(H173:H181)</f>
        <v>54921.88</v>
      </c>
      <c r="I172" s="65">
        <f>SUM(I173:I181)</f>
        <v>10</v>
      </c>
      <c r="J172" s="65">
        <f>SUM(J173:J181)</f>
        <v>54911.88</v>
      </c>
      <c r="K172" s="125"/>
      <c r="L172" s="182"/>
    </row>
    <row r="173" spans="1:12" s="30" customFormat="1" ht="47.25" customHeight="1">
      <c r="A173" s="73">
        <v>119</v>
      </c>
      <c r="B173" s="167" t="s">
        <v>463</v>
      </c>
      <c r="C173" s="101" t="s">
        <v>407</v>
      </c>
      <c r="D173" s="70" t="s">
        <v>17</v>
      </c>
      <c r="E173" s="167" t="s">
        <v>464</v>
      </c>
      <c r="F173" s="70" t="s">
        <v>65</v>
      </c>
      <c r="G173" s="173" t="s">
        <v>49</v>
      </c>
      <c r="H173" s="65">
        <v>1074</v>
      </c>
      <c r="I173" s="65"/>
      <c r="J173" s="65">
        <v>1074</v>
      </c>
      <c r="K173" s="125"/>
      <c r="L173" s="182"/>
    </row>
    <row r="174" spans="1:12" s="18" customFormat="1" ht="50.25" customHeight="1">
      <c r="A174" s="73">
        <v>120</v>
      </c>
      <c r="B174" s="101" t="s">
        <v>465</v>
      </c>
      <c r="C174" s="101" t="s">
        <v>407</v>
      </c>
      <c r="D174" s="61" t="s">
        <v>17</v>
      </c>
      <c r="E174" s="101" t="s">
        <v>466</v>
      </c>
      <c r="F174" s="135" t="s">
        <v>105</v>
      </c>
      <c r="G174" s="102" t="s">
        <v>38</v>
      </c>
      <c r="H174" s="67">
        <v>15000</v>
      </c>
      <c r="I174" s="67">
        <v>0</v>
      </c>
      <c r="J174" s="67">
        <v>15000</v>
      </c>
      <c r="K174" s="113"/>
      <c r="L174" s="154"/>
    </row>
    <row r="175" spans="1:12" s="34" customFormat="1" ht="51.75" customHeight="1">
      <c r="A175" s="73">
        <v>121</v>
      </c>
      <c r="B175" s="174" t="s">
        <v>467</v>
      </c>
      <c r="C175" s="174" t="s">
        <v>407</v>
      </c>
      <c r="D175" s="61" t="s">
        <v>17</v>
      </c>
      <c r="E175" s="175" t="s">
        <v>468</v>
      </c>
      <c r="F175" s="173" t="s">
        <v>19</v>
      </c>
      <c r="G175" s="173" t="s">
        <v>49</v>
      </c>
      <c r="H175" s="176">
        <v>1255.84</v>
      </c>
      <c r="I175" s="176">
        <v>10</v>
      </c>
      <c r="J175" s="176">
        <f>H175-I175</f>
        <v>1245.84</v>
      </c>
      <c r="K175" s="113"/>
      <c r="L175" s="183"/>
    </row>
    <row r="176" spans="1:12" s="30" customFormat="1" ht="47.25" customHeight="1">
      <c r="A176" s="73">
        <v>122</v>
      </c>
      <c r="B176" s="101" t="s">
        <v>469</v>
      </c>
      <c r="C176" s="101" t="s">
        <v>407</v>
      </c>
      <c r="D176" s="61" t="s">
        <v>17</v>
      </c>
      <c r="E176" s="101" t="s">
        <v>470</v>
      </c>
      <c r="F176" s="135" t="s">
        <v>60</v>
      </c>
      <c r="G176" s="102" t="s">
        <v>46</v>
      </c>
      <c r="H176" s="67">
        <v>1560</v>
      </c>
      <c r="I176" s="67"/>
      <c r="J176" s="67">
        <v>1560</v>
      </c>
      <c r="K176" s="113"/>
      <c r="L176" s="182"/>
    </row>
    <row r="177" spans="1:12" s="30" customFormat="1" ht="76.5" customHeight="1">
      <c r="A177" s="73">
        <v>123</v>
      </c>
      <c r="B177" s="101" t="s">
        <v>471</v>
      </c>
      <c r="C177" s="174" t="s">
        <v>407</v>
      </c>
      <c r="D177" s="61" t="s">
        <v>17</v>
      </c>
      <c r="E177" s="101" t="s">
        <v>472</v>
      </c>
      <c r="F177" s="135" t="s">
        <v>85</v>
      </c>
      <c r="G177" s="102" t="s">
        <v>49</v>
      </c>
      <c r="H177" s="67">
        <v>3998</v>
      </c>
      <c r="I177" s="67"/>
      <c r="J177" s="67">
        <v>3998</v>
      </c>
      <c r="K177" s="113"/>
      <c r="L177" s="182"/>
    </row>
    <row r="178" spans="1:12" s="30" customFormat="1" ht="90.75" customHeight="1">
      <c r="A178" s="73">
        <v>124</v>
      </c>
      <c r="B178" s="101" t="s">
        <v>473</v>
      </c>
      <c r="C178" s="174" t="s">
        <v>407</v>
      </c>
      <c r="D178" s="61" t="s">
        <v>17</v>
      </c>
      <c r="E178" s="101" t="s">
        <v>474</v>
      </c>
      <c r="F178" s="135" t="s">
        <v>80</v>
      </c>
      <c r="G178" s="102" t="s">
        <v>46</v>
      </c>
      <c r="H178" s="67">
        <v>27475</v>
      </c>
      <c r="I178" s="67"/>
      <c r="J178" s="67">
        <v>27475</v>
      </c>
      <c r="K178" s="113"/>
      <c r="L178" s="182"/>
    </row>
    <row r="179" spans="1:12" s="34" customFormat="1" ht="51.75" customHeight="1">
      <c r="A179" s="73">
        <v>125</v>
      </c>
      <c r="B179" s="62" t="s">
        <v>475</v>
      </c>
      <c r="C179" s="62" t="s">
        <v>407</v>
      </c>
      <c r="D179" s="61" t="s">
        <v>17</v>
      </c>
      <c r="E179" s="62" t="s">
        <v>476</v>
      </c>
      <c r="F179" s="61" t="s">
        <v>165</v>
      </c>
      <c r="G179" s="64" t="s">
        <v>409</v>
      </c>
      <c r="H179" s="65">
        <v>389.7</v>
      </c>
      <c r="I179" s="67">
        <v>0</v>
      </c>
      <c r="J179" s="65">
        <f>H179</f>
        <v>389.7</v>
      </c>
      <c r="K179" s="65"/>
      <c r="L179" s="127"/>
    </row>
    <row r="180" spans="1:12" s="34" customFormat="1" ht="51.75" customHeight="1">
      <c r="A180" s="73">
        <v>126</v>
      </c>
      <c r="B180" s="62" t="s">
        <v>477</v>
      </c>
      <c r="C180" s="62" t="s">
        <v>407</v>
      </c>
      <c r="D180" s="61" t="s">
        <v>17</v>
      </c>
      <c r="E180" s="62" t="s">
        <v>478</v>
      </c>
      <c r="F180" s="61" t="s">
        <v>229</v>
      </c>
      <c r="G180" s="70">
        <v>2016</v>
      </c>
      <c r="H180" s="65">
        <v>1118.9</v>
      </c>
      <c r="I180" s="67">
        <v>0</v>
      </c>
      <c r="J180" s="65">
        <f>H180</f>
        <v>1118.9</v>
      </c>
      <c r="K180" s="65"/>
      <c r="L180" s="127"/>
    </row>
    <row r="181" spans="1:43" s="35" customFormat="1" ht="42.75" customHeight="1">
      <c r="A181" s="73">
        <v>127</v>
      </c>
      <c r="B181" s="230" t="s">
        <v>479</v>
      </c>
      <c r="C181" s="230"/>
      <c r="D181" s="231"/>
      <c r="E181" s="230"/>
      <c r="F181" s="231"/>
      <c r="G181" s="231"/>
      <c r="H181" s="177">
        <f>SUM(H182:H187)</f>
        <v>3050.44</v>
      </c>
      <c r="I181" s="177">
        <f>SUM(I182:I187)</f>
        <v>0</v>
      </c>
      <c r="J181" s="177">
        <f>SUM(J182:J187)</f>
        <v>3050.44</v>
      </c>
      <c r="K181" s="179"/>
      <c r="L181" s="184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1:12" s="34" customFormat="1" ht="60.75" customHeight="1">
      <c r="A182" s="73"/>
      <c r="B182" s="62" t="s">
        <v>480</v>
      </c>
      <c r="C182" s="62" t="s">
        <v>407</v>
      </c>
      <c r="D182" s="61" t="s">
        <v>17</v>
      </c>
      <c r="E182" s="62" t="s">
        <v>481</v>
      </c>
      <c r="F182" s="61" t="s">
        <v>105</v>
      </c>
      <c r="G182" s="64"/>
      <c r="H182" s="65">
        <v>643</v>
      </c>
      <c r="I182" s="67">
        <v>0</v>
      </c>
      <c r="J182" s="65">
        <f>H182</f>
        <v>643</v>
      </c>
      <c r="K182" s="65"/>
      <c r="L182" s="127"/>
    </row>
    <row r="183" spans="1:12" s="34" customFormat="1" ht="72.75" customHeight="1">
      <c r="A183" s="73"/>
      <c r="B183" s="62" t="s">
        <v>482</v>
      </c>
      <c r="C183" s="62" t="s">
        <v>407</v>
      </c>
      <c r="D183" s="61" t="s">
        <v>17</v>
      </c>
      <c r="E183" s="62" t="s">
        <v>483</v>
      </c>
      <c r="F183" s="61" t="s">
        <v>229</v>
      </c>
      <c r="G183" s="64"/>
      <c r="H183" s="65">
        <v>383.14</v>
      </c>
      <c r="I183" s="67">
        <v>0</v>
      </c>
      <c r="J183" s="65">
        <f>H183</f>
        <v>383.14</v>
      </c>
      <c r="K183" s="65"/>
      <c r="L183" s="127"/>
    </row>
    <row r="184" spans="1:43" s="36" customFormat="1" ht="51.75" customHeight="1">
      <c r="A184" s="73"/>
      <c r="B184" s="174" t="s">
        <v>484</v>
      </c>
      <c r="C184" s="174" t="s">
        <v>407</v>
      </c>
      <c r="D184" s="61"/>
      <c r="E184" s="178" t="s">
        <v>485</v>
      </c>
      <c r="F184" s="173" t="s">
        <v>165</v>
      </c>
      <c r="G184" s="173"/>
      <c r="H184" s="176">
        <v>600</v>
      </c>
      <c r="I184" s="176">
        <v>0</v>
      </c>
      <c r="J184" s="176">
        <v>600</v>
      </c>
      <c r="K184" s="113"/>
      <c r="L184" s="183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</row>
    <row r="185" spans="1:12" s="34" customFormat="1" ht="51.75" customHeight="1">
      <c r="A185" s="73"/>
      <c r="B185" s="62" t="s">
        <v>486</v>
      </c>
      <c r="C185" s="62" t="s">
        <v>407</v>
      </c>
      <c r="D185" s="61" t="s">
        <v>17</v>
      </c>
      <c r="E185" s="62" t="s">
        <v>487</v>
      </c>
      <c r="F185" s="61" t="s">
        <v>19</v>
      </c>
      <c r="G185" s="64"/>
      <c r="H185" s="65">
        <v>238.4</v>
      </c>
      <c r="I185" s="67">
        <v>0</v>
      </c>
      <c r="J185" s="65">
        <f>H185</f>
        <v>238.4</v>
      </c>
      <c r="K185" s="65"/>
      <c r="L185" s="127"/>
    </row>
    <row r="186" spans="1:12" s="34" customFormat="1" ht="51.75" customHeight="1">
      <c r="A186" s="73"/>
      <c r="B186" s="62" t="s">
        <v>488</v>
      </c>
      <c r="C186" s="62" t="s">
        <v>407</v>
      </c>
      <c r="D186" s="61" t="s">
        <v>17</v>
      </c>
      <c r="E186" s="62" t="s">
        <v>489</v>
      </c>
      <c r="F186" s="61" t="s">
        <v>229</v>
      </c>
      <c r="G186" s="64"/>
      <c r="H186" s="65">
        <v>913.9</v>
      </c>
      <c r="I186" s="67">
        <v>0</v>
      </c>
      <c r="J186" s="65">
        <f>H186</f>
        <v>913.9</v>
      </c>
      <c r="K186" s="65"/>
      <c r="L186" s="127"/>
    </row>
    <row r="187" spans="1:12" s="34" customFormat="1" ht="51.75" customHeight="1">
      <c r="A187" s="73"/>
      <c r="B187" s="62" t="s">
        <v>490</v>
      </c>
      <c r="C187" s="62" t="s">
        <v>407</v>
      </c>
      <c r="D187" s="61" t="s">
        <v>17</v>
      </c>
      <c r="E187" s="62" t="s">
        <v>491</v>
      </c>
      <c r="F187" s="61"/>
      <c r="G187" s="64"/>
      <c r="H187" s="65">
        <v>272</v>
      </c>
      <c r="I187" s="67">
        <v>0</v>
      </c>
      <c r="J187" s="65">
        <f>H187</f>
        <v>272</v>
      </c>
      <c r="K187" s="65"/>
      <c r="L187" s="127"/>
    </row>
    <row r="188" spans="1:43" s="30" customFormat="1" ht="48.75" customHeight="1">
      <c r="A188" s="73"/>
      <c r="B188" s="230" t="s">
        <v>492</v>
      </c>
      <c r="C188" s="230"/>
      <c r="D188" s="231"/>
      <c r="E188" s="230"/>
      <c r="F188" s="231"/>
      <c r="G188" s="231"/>
      <c r="H188" s="99">
        <f>SUM(H189:H189)</f>
        <v>10000</v>
      </c>
      <c r="I188" s="99">
        <f>SUM(I189:I189)</f>
        <v>0</v>
      </c>
      <c r="J188" s="99">
        <f>SUM(J189:J189)</f>
        <v>10000</v>
      </c>
      <c r="K188" s="125"/>
      <c r="L188" s="16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</row>
    <row r="189" spans="1:43" s="2" customFormat="1" ht="36.75" customHeight="1">
      <c r="A189" s="73">
        <v>128</v>
      </c>
      <c r="B189" s="60" t="s">
        <v>493</v>
      </c>
      <c r="C189" s="60"/>
      <c r="D189" s="63" t="s">
        <v>284</v>
      </c>
      <c r="E189" s="62" t="s">
        <v>494</v>
      </c>
      <c r="F189" s="63" t="s">
        <v>65</v>
      </c>
      <c r="G189" s="137" t="s">
        <v>46</v>
      </c>
      <c r="H189" s="65">
        <v>10000</v>
      </c>
      <c r="I189" s="157">
        <v>0</v>
      </c>
      <c r="J189" s="65">
        <v>10000</v>
      </c>
      <c r="K189" s="6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</row>
    <row r="190" spans="1:43" s="30" customFormat="1" ht="48.75" customHeight="1">
      <c r="A190" s="73"/>
      <c r="B190" s="230" t="s">
        <v>495</v>
      </c>
      <c r="C190" s="230"/>
      <c r="D190" s="231"/>
      <c r="E190" s="230"/>
      <c r="F190" s="231"/>
      <c r="G190" s="231"/>
      <c r="H190" s="67">
        <f>13360+2000</f>
        <v>15360</v>
      </c>
      <c r="I190" s="67">
        <v>1500</v>
      </c>
      <c r="J190" s="67">
        <f>H190-I190</f>
        <v>13860</v>
      </c>
      <c r="K190" s="125"/>
      <c r="L190" s="16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</row>
    <row r="191" spans="1:12" s="4" customFormat="1" ht="93.75" customHeight="1">
      <c r="A191" s="59">
        <v>129</v>
      </c>
      <c r="B191" s="101" t="s">
        <v>496</v>
      </c>
      <c r="C191" s="94" t="s">
        <v>497</v>
      </c>
      <c r="D191" s="69" t="s">
        <v>17</v>
      </c>
      <c r="E191" s="94" t="s">
        <v>498</v>
      </c>
      <c r="F191" s="102" t="s">
        <v>290</v>
      </c>
      <c r="G191" s="138">
        <v>2016</v>
      </c>
      <c r="H191" s="67">
        <f>13360+2000</f>
        <v>15360</v>
      </c>
      <c r="I191" s="67">
        <v>1500</v>
      </c>
      <c r="J191" s="67">
        <f>H191-I191</f>
        <v>13860</v>
      </c>
      <c r="K191" s="158"/>
      <c r="L191" s="159">
        <v>10000</v>
      </c>
    </row>
    <row r="192" spans="1:11" s="9" customFormat="1" ht="45.75" customHeight="1">
      <c r="A192" s="72"/>
      <c r="B192" s="226" t="s">
        <v>499</v>
      </c>
      <c r="C192" s="226"/>
      <c r="D192" s="227"/>
      <c r="E192" s="226"/>
      <c r="F192" s="227"/>
      <c r="G192" s="227"/>
      <c r="H192" s="65">
        <f>SUM(H193:H195)</f>
        <v>114469</v>
      </c>
      <c r="I192" s="65">
        <f>SUM(I193:I195)</f>
        <v>0</v>
      </c>
      <c r="J192" s="65">
        <f>SUM(J193:J195)</f>
        <v>114469</v>
      </c>
      <c r="K192" s="125"/>
    </row>
    <row r="193" spans="1:12" s="37" customFormat="1" ht="48.75" customHeight="1">
      <c r="A193" s="73">
        <v>130</v>
      </c>
      <c r="B193" s="60" t="s">
        <v>500</v>
      </c>
      <c r="C193" s="62" t="s">
        <v>501</v>
      </c>
      <c r="D193" s="59" t="s">
        <v>17</v>
      </c>
      <c r="E193" s="60" t="s">
        <v>502</v>
      </c>
      <c r="F193" s="63" t="s">
        <v>177</v>
      </c>
      <c r="G193" s="137" t="s">
        <v>81</v>
      </c>
      <c r="H193" s="65">
        <v>21595</v>
      </c>
      <c r="I193" s="65">
        <v>0</v>
      </c>
      <c r="J193" s="65">
        <v>21595</v>
      </c>
      <c r="K193" s="125"/>
      <c r="L193" s="203"/>
    </row>
    <row r="194" spans="1:12" s="37" customFormat="1" ht="48.75" customHeight="1">
      <c r="A194" s="73">
        <v>131</v>
      </c>
      <c r="B194" s="60" t="s">
        <v>503</v>
      </c>
      <c r="C194" s="62" t="s">
        <v>501</v>
      </c>
      <c r="D194" s="59" t="s">
        <v>17</v>
      </c>
      <c r="E194" s="60" t="s">
        <v>504</v>
      </c>
      <c r="F194" s="63" t="s">
        <v>177</v>
      </c>
      <c r="G194" s="137" t="s">
        <v>81</v>
      </c>
      <c r="H194" s="65">
        <v>12874</v>
      </c>
      <c r="I194" s="65">
        <v>0</v>
      </c>
      <c r="J194" s="65">
        <v>12874</v>
      </c>
      <c r="K194" s="125"/>
      <c r="L194" s="203"/>
    </row>
    <row r="195" spans="1:12" s="30" customFormat="1" ht="123.75" customHeight="1">
      <c r="A195" s="73">
        <v>132</v>
      </c>
      <c r="B195" s="60" t="s">
        <v>505</v>
      </c>
      <c r="C195" s="78" t="s">
        <v>506</v>
      </c>
      <c r="D195" s="59" t="s">
        <v>17</v>
      </c>
      <c r="E195" s="60" t="s">
        <v>507</v>
      </c>
      <c r="F195" s="63" t="s">
        <v>177</v>
      </c>
      <c r="G195" s="185" t="s">
        <v>46</v>
      </c>
      <c r="H195" s="65">
        <v>80000</v>
      </c>
      <c r="I195" s="65">
        <v>0</v>
      </c>
      <c r="J195" s="65">
        <v>80000</v>
      </c>
      <c r="K195" s="204"/>
      <c r="L195" s="182"/>
    </row>
    <row r="196" spans="1:12" s="10" customFormat="1" ht="39.75" customHeight="1">
      <c r="A196" s="72"/>
      <c r="B196" s="218" t="s">
        <v>508</v>
      </c>
      <c r="C196" s="218"/>
      <c r="D196" s="219"/>
      <c r="E196" s="218"/>
      <c r="F196" s="219"/>
      <c r="G196" s="219"/>
      <c r="H196" s="65">
        <f>SUM(H197:H199)</f>
        <v>57700</v>
      </c>
      <c r="I196" s="65">
        <f>SUM(I197:I199)</f>
        <v>0</v>
      </c>
      <c r="J196" s="65">
        <f>SUM(J197:J199)</f>
        <v>57700</v>
      </c>
      <c r="K196" s="65"/>
      <c r="L196" s="119"/>
    </row>
    <row r="197" spans="1:11" s="11" customFormat="1" ht="47.25" customHeight="1">
      <c r="A197" s="147">
        <v>133</v>
      </c>
      <c r="B197" s="78" t="s">
        <v>509</v>
      </c>
      <c r="C197" s="75" t="s">
        <v>93</v>
      </c>
      <c r="D197" s="69" t="s">
        <v>17</v>
      </c>
      <c r="E197" s="78" t="s">
        <v>510</v>
      </c>
      <c r="F197" s="80" t="s">
        <v>290</v>
      </c>
      <c r="G197" s="84" t="s">
        <v>46</v>
      </c>
      <c r="H197" s="77">
        <v>400</v>
      </c>
      <c r="I197" s="77">
        <v>0</v>
      </c>
      <c r="J197" s="77">
        <v>400</v>
      </c>
      <c r="K197" s="162"/>
    </row>
    <row r="198" spans="1:11" s="11" customFormat="1" ht="47.25" customHeight="1">
      <c r="A198" s="147">
        <v>134</v>
      </c>
      <c r="B198" s="78" t="s">
        <v>511</v>
      </c>
      <c r="C198" s="75" t="s">
        <v>93</v>
      </c>
      <c r="D198" s="69" t="s">
        <v>17</v>
      </c>
      <c r="E198" s="78" t="s">
        <v>512</v>
      </c>
      <c r="F198" s="80" t="s">
        <v>290</v>
      </c>
      <c r="G198" s="84" t="s">
        <v>46</v>
      </c>
      <c r="H198" s="77">
        <v>320</v>
      </c>
      <c r="I198" s="77">
        <v>0</v>
      </c>
      <c r="J198" s="77">
        <v>320</v>
      </c>
      <c r="K198" s="162"/>
    </row>
    <row r="199" spans="1:12" s="3" customFormat="1" ht="162" customHeight="1">
      <c r="A199" s="147">
        <v>135</v>
      </c>
      <c r="B199" s="66" t="s">
        <v>513</v>
      </c>
      <c r="C199" s="62" t="s">
        <v>514</v>
      </c>
      <c r="D199" s="64" t="s">
        <v>17</v>
      </c>
      <c r="E199" s="66" t="s">
        <v>515</v>
      </c>
      <c r="F199" s="63" t="s">
        <v>19</v>
      </c>
      <c r="G199" s="59" t="s">
        <v>46</v>
      </c>
      <c r="H199" s="67">
        <f>36980+20000</f>
        <v>56980</v>
      </c>
      <c r="I199" s="67">
        <v>0</v>
      </c>
      <c r="J199" s="67">
        <f>36980+20000</f>
        <v>56980</v>
      </c>
      <c r="K199" s="114"/>
      <c r="L199" s="37"/>
    </row>
    <row r="200" spans="1:12" s="2" customFormat="1" ht="42.75" customHeight="1">
      <c r="A200" s="186"/>
      <c r="B200" s="232" t="s">
        <v>516</v>
      </c>
      <c r="C200" s="232"/>
      <c r="D200" s="233"/>
      <c r="E200" s="232"/>
      <c r="F200" s="233"/>
      <c r="G200" s="233"/>
      <c r="H200" s="56">
        <f>SUM(H201,H210)</f>
        <v>924723</v>
      </c>
      <c r="I200" s="56">
        <f>SUM(I201,I210)</f>
        <v>3129</v>
      </c>
      <c r="J200" s="56">
        <f>SUM(J201,J210)</f>
        <v>921594</v>
      </c>
      <c r="K200" s="56"/>
      <c r="L200" s="205"/>
    </row>
    <row r="201" spans="1:11" s="38" customFormat="1" ht="45.75" customHeight="1">
      <c r="A201" s="142"/>
      <c r="B201" s="216" t="s">
        <v>517</v>
      </c>
      <c r="C201" s="216"/>
      <c r="D201" s="217"/>
      <c r="E201" s="216"/>
      <c r="F201" s="217"/>
      <c r="G201" s="217"/>
      <c r="H201" s="58">
        <f>SUM(H202:H209)</f>
        <v>888399</v>
      </c>
      <c r="I201" s="58">
        <f>SUM(I202:I209)</f>
        <v>929</v>
      </c>
      <c r="J201" s="58">
        <f>SUM(J202:J209)</f>
        <v>887470</v>
      </c>
      <c r="K201" s="112"/>
    </row>
    <row r="202" spans="1:43" s="4" customFormat="1" ht="61.5" customHeight="1">
      <c r="A202" s="73">
        <v>136</v>
      </c>
      <c r="B202" s="60" t="s">
        <v>518</v>
      </c>
      <c r="C202" s="60" t="s">
        <v>404</v>
      </c>
      <c r="D202" s="59" t="s">
        <v>17</v>
      </c>
      <c r="E202" s="60" t="s">
        <v>519</v>
      </c>
      <c r="F202" s="61" t="s">
        <v>65</v>
      </c>
      <c r="G202" s="137" t="s">
        <v>412</v>
      </c>
      <c r="H202" s="65">
        <v>64234</v>
      </c>
      <c r="I202" s="65">
        <v>0</v>
      </c>
      <c r="J202" s="65">
        <v>64234</v>
      </c>
      <c r="K202" s="125"/>
      <c r="L202" s="17" t="s">
        <v>520</v>
      </c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</row>
    <row r="203" spans="1:43" s="39" customFormat="1" ht="55.5" customHeight="1">
      <c r="A203" s="73">
        <v>137</v>
      </c>
      <c r="B203" s="78" t="s">
        <v>521</v>
      </c>
      <c r="C203" s="60" t="s">
        <v>522</v>
      </c>
      <c r="D203" s="63" t="s">
        <v>17</v>
      </c>
      <c r="E203" s="78" t="s">
        <v>523</v>
      </c>
      <c r="F203" s="80" t="s">
        <v>290</v>
      </c>
      <c r="G203" s="80" t="s">
        <v>38</v>
      </c>
      <c r="H203" s="77">
        <v>12000</v>
      </c>
      <c r="I203" s="77">
        <v>0</v>
      </c>
      <c r="J203" s="77">
        <v>12000</v>
      </c>
      <c r="K203" s="113"/>
      <c r="L203" s="30"/>
      <c r="M203" s="115"/>
      <c r="N203" s="115"/>
      <c r="O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</row>
    <row r="204" spans="1:43" s="10" customFormat="1" ht="43.5" customHeight="1">
      <c r="A204" s="73">
        <v>138</v>
      </c>
      <c r="B204" s="62" t="s">
        <v>524</v>
      </c>
      <c r="C204" s="62" t="s">
        <v>369</v>
      </c>
      <c r="D204" s="63" t="s">
        <v>17</v>
      </c>
      <c r="E204" s="166" t="s">
        <v>525</v>
      </c>
      <c r="F204" s="61" t="s">
        <v>60</v>
      </c>
      <c r="G204" s="64" t="s">
        <v>409</v>
      </c>
      <c r="H204" s="65">
        <v>4000</v>
      </c>
      <c r="I204" s="65">
        <v>0</v>
      </c>
      <c r="J204" s="65">
        <v>4000</v>
      </c>
      <c r="K204" s="11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</row>
    <row r="205" spans="1:12" s="7" customFormat="1" ht="54" customHeight="1">
      <c r="A205" s="73">
        <v>139</v>
      </c>
      <c r="B205" s="62" t="s">
        <v>526</v>
      </c>
      <c r="C205" s="62" t="s">
        <v>369</v>
      </c>
      <c r="D205" s="63" t="s">
        <v>17</v>
      </c>
      <c r="E205" s="166" t="s">
        <v>527</v>
      </c>
      <c r="F205" s="61" t="s">
        <v>85</v>
      </c>
      <c r="G205" s="64" t="s">
        <v>409</v>
      </c>
      <c r="H205" s="65">
        <v>600</v>
      </c>
      <c r="I205" s="65">
        <v>0</v>
      </c>
      <c r="J205" s="65">
        <v>600</v>
      </c>
      <c r="K205" s="113"/>
      <c r="L205" s="17" t="s">
        <v>528</v>
      </c>
    </row>
    <row r="206" spans="1:11" s="11" customFormat="1" ht="60" customHeight="1">
      <c r="A206" s="73">
        <v>140</v>
      </c>
      <c r="B206" s="66" t="s">
        <v>529</v>
      </c>
      <c r="C206" s="66" t="s">
        <v>530</v>
      </c>
      <c r="D206" s="69" t="s">
        <v>17</v>
      </c>
      <c r="E206" s="66" t="s">
        <v>531</v>
      </c>
      <c r="F206" s="69" t="s">
        <v>165</v>
      </c>
      <c r="G206" s="61" t="s">
        <v>532</v>
      </c>
      <c r="H206" s="67">
        <f>1400+800+400</f>
        <v>2600</v>
      </c>
      <c r="I206" s="67">
        <v>0</v>
      </c>
      <c r="J206" s="67">
        <f>1400+800+400</f>
        <v>2600</v>
      </c>
      <c r="K206" s="116"/>
    </row>
    <row r="207" spans="1:43" s="25" customFormat="1" ht="58.5" customHeight="1">
      <c r="A207" s="73">
        <v>141</v>
      </c>
      <c r="B207" s="93" t="s">
        <v>533</v>
      </c>
      <c r="C207" s="93" t="s">
        <v>115</v>
      </c>
      <c r="D207" s="96" t="s">
        <v>32</v>
      </c>
      <c r="E207" s="93" t="s">
        <v>534</v>
      </c>
      <c r="F207" s="96" t="s">
        <v>19</v>
      </c>
      <c r="G207" s="69" t="s">
        <v>46</v>
      </c>
      <c r="H207" s="97">
        <v>3465</v>
      </c>
      <c r="I207" s="97">
        <v>929</v>
      </c>
      <c r="J207" s="97">
        <f>H207-I207</f>
        <v>2536</v>
      </c>
      <c r="K207" s="97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s="40" customFormat="1" ht="49.5" customHeight="1">
      <c r="A208" s="73">
        <v>142</v>
      </c>
      <c r="B208" s="62" t="s">
        <v>535</v>
      </c>
      <c r="C208" s="62" t="s">
        <v>369</v>
      </c>
      <c r="D208" s="63" t="s">
        <v>17</v>
      </c>
      <c r="E208" s="62" t="s">
        <v>536</v>
      </c>
      <c r="F208" s="61" t="s">
        <v>537</v>
      </c>
      <c r="G208" s="64" t="s">
        <v>538</v>
      </c>
      <c r="H208" s="65">
        <v>1500</v>
      </c>
      <c r="I208" s="65">
        <v>0</v>
      </c>
      <c r="J208" s="65">
        <v>1500</v>
      </c>
      <c r="K208" s="113"/>
      <c r="L208" s="18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11" s="19" customFormat="1" ht="71.25" customHeight="1">
      <c r="A209" s="73">
        <v>143</v>
      </c>
      <c r="B209" s="62" t="s">
        <v>539</v>
      </c>
      <c r="C209" s="62" t="s">
        <v>369</v>
      </c>
      <c r="D209" s="59" t="s">
        <v>112</v>
      </c>
      <c r="E209" s="62" t="s">
        <v>540</v>
      </c>
      <c r="F209" s="69" t="s">
        <v>229</v>
      </c>
      <c r="G209" s="64" t="s">
        <v>46</v>
      </c>
      <c r="H209" s="65">
        <v>800000</v>
      </c>
      <c r="I209" s="65">
        <v>0</v>
      </c>
      <c r="J209" s="65">
        <v>800000</v>
      </c>
      <c r="K209" s="114"/>
    </row>
    <row r="210" spans="1:12" s="30" customFormat="1" ht="42" customHeight="1">
      <c r="A210" s="73"/>
      <c r="B210" s="234" t="s">
        <v>541</v>
      </c>
      <c r="C210" s="234"/>
      <c r="D210" s="235"/>
      <c r="E210" s="234"/>
      <c r="F210" s="235"/>
      <c r="G210" s="235"/>
      <c r="H210" s="187">
        <f>SUM(H211:H218)</f>
        <v>36324</v>
      </c>
      <c r="I210" s="187">
        <f>SUM(I211:I218)</f>
        <v>2200</v>
      </c>
      <c r="J210" s="187">
        <f>SUM(J211:J218)</f>
        <v>34124</v>
      </c>
      <c r="K210" s="125"/>
      <c r="L210" s="182"/>
    </row>
    <row r="211" spans="1:11" s="13" customFormat="1" ht="45" customHeight="1">
      <c r="A211" s="73">
        <v>144</v>
      </c>
      <c r="B211" s="166" t="s">
        <v>542</v>
      </c>
      <c r="C211" s="188" t="s">
        <v>369</v>
      </c>
      <c r="D211" s="69" t="s">
        <v>17</v>
      </c>
      <c r="E211" s="166" t="s">
        <v>543</v>
      </c>
      <c r="F211" s="61" t="s">
        <v>65</v>
      </c>
      <c r="G211" s="104" t="s">
        <v>46</v>
      </c>
      <c r="H211" s="187">
        <v>1735</v>
      </c>
      <c r="I211" s="187">
        <v>0</v>
      </c>
      <c r="J211" s="187">
        <v>1735</v>
      </c>
      <c r="K211" s="125"/>
    </row>
    <row r="212" spans="1:11" s="9" customFormat="1" ht="48" customHeight="1">
      <c r="A212" s="72">
        <v>145</v>
      </c>
      <c r="B212" s="166" t="s">
        <v>544</v>
      </c>
      <c r="C212" s="188" t="s">
        <v>369</v>
      </c>
      <c r="D212" s="69" t="s">
        <v>17</v>
      </c>
      <c r="E212" s="166" t="s">
        <v>545</v>
      </c>
      <c r="F212" s="61" t="s">
        <v>65</v>
      </c>
      <c r="G212" s="104" t="s">
        <v>46</v>
      </c>
      <c r="H212" s="187">
        <v>1598</v>
      </c>
      <c r="I212" s="187">
        <v>0</v>
      </c>
      <c r="J212" s="187">
        <v>1598</v>
      </c>
      <c r="K212" s="125"/>
    </row>
    <row r="213" spans="1:11" s="9" customFormat="1" ht="48" customHeight="1">
      <c r="A213" s="73">
        <v>146</v>
      </c>
      <c r="B213" s="166" t="s">
        <v>546</v>
      </c>
      <c r="C213" s="188" t="s">
        <v>369</v>
      </c>
      <c r="D213" s="69" t="s">
        <v>17</v>
      </c>
      <c r="E213" s="166" t="s">
        <v>547</v>
      </c>
      <c r="F213" s="61" t="s">
        <v>65</v>
      </c>
      <c r="G213" s="104" t="s">
        <v>46</v>
      </c>
      <c r="H213" s="187">
        <v>788</v>
      </c>
      <c r="I213" s="187">
        <v>0</v>
      </c>
      <c r="J213" s="187">
        <v>788</v>
      </c>
      <c r="K213" s="125"/>
    </row>
    <row r="214" spans="1:11" s="9" customFormat="1" ht="48" customHeight="1">
      <c r="A214" s="72">
        <v>147</v>
      </c>
      <c r="B214" s="166" t="s">
        <v>548</v>
      </c>
      <c r="C214" s="188" t="s">
        <v>369</v>
      </c>
      <c r="D214" s="69" t="s">
        <v>17</v>
      </c>
      <c r="E214" s="166" t="s">
        <v>549</v>
      </c>
      <c r="F214" s="61" t="s">
        <v>105</v>
      </c>
      <c r="G214" s="104" t="s">
        <v>46</v>
      </c>
      <c r="H214" s="187">
        <v>2325</v>
      </c>
      <c r="I214" s="187">
        <v>0</v>
      </c>
      <c r="J214" s="187">
        <v>2325</v>
      </c>
      <c r="K214" s="125"/>
    </row>
    <row r="215" spans="1:11" s="9" customFormat="1" ht="48" customHeight="1">
      <c r="A215" s="73">
        <v>148</v>
      </c>
      <c r="B215" s="166" t="s">
        <v>550</v>
      </c>
      <c r="C215" s="188" t="s">
        <v>369</v>
      </c>
      <c r="D215" s="69" t="s">
        <v>17</v>
      </c>
      <c r="E215" s="166" t="s">
        <v>551</v>
      </c>
      <c r="F215" s="61" t="s">
        <v>70</v>
      </c>
      <c r="G215" s="104" t="s">
        <v>46</v>
      </c>
      <c r="H215" s="187">
        <v>1136</v>
      </c>
      <c r="I215" s="187">
        <v>0</v>
      </c>
      <c r="J215" s="187">
        <v>1136</v>
      </c>
      <c r="K215" s="125"/>
    </row>
    <row r="216" spans="1:11" s="9" customFormat="1" ht="56.25" customHeight="1">
      <c r="A216" s="72">
        <v>149</v>
      </c>
      <c r="B216" s="83" t="s">
        <v>552</v>
      </c>
      <c r="C216" s="169" t="s">
        <v>553</v>
      </c>
      <c r="D216" s="69" t="s">
        <v>17</v>
      </c>
      <c r="E216" s="83" t="s">
        <v>554</v>
      </c>
      <c r="F216" s="135" t="s">
        <v>165</v>
      </c>
      <c r="G216" s="61" t="s">
        <v>532</v>
      </c>
      <c r="H216" s="157">
        <v>1435</v>
      </c>
      <c r="I216" s="187">
        <v>0</v>
      </c>
      <c r="J216" s="67">
        <v>1435</v>
      </c>
      <c r="K216" s="114"/>
    </row>
    <row r="217" spans="1:11" s="41" customFormat="1" ht="59.25" customHeight="1">
      <c r="A217" s="73">
        <v>150</v>
      </c>
      <c r="B217" s="101" t="s">
        <v>555</v>
      </c>
      <c r="C217" s="101" t="s">
        <v>369</v>
      </c>
      <c r="D217" s="69" t="s">
        <v>17</v>
      </c>
      <c r="E217" s="101" t="s">
        <v>556</v>
      </c>
      <c r="F217" s="102" t="s">
        <v>65</v>
      </c>
      <c r="G217" s="102">
        <v>2016</v>
      </c>
      <c r="H217" s="67">
        <v>2307</v>
      </c>
      <c r="I217" s="67">
        <v>200</v>
      </c>
      <c r="J217" s="67">
        <f>H217-I217</f>
        <v>2107</v>
      </c>
      <c r="K217" s="67"/>
    </row>
    <row r="218" spans="1:11" s="41" customFormat="1" ht="59.25" customHeight="1">
      <c r="A218" s="72">
        <v>151</v>
      </c>
      <c r="B218" s="66" t="s">
        <v>557</v>
      </c>
      <c r="C218" s="66" t="s">
        <v>115</v>
      </c>
      <c r="D218" s="69" t="s">
        <v>17</v>
      </c>
      <c r="E218" s="66" t="s">
        <v>558</v>
      </c>
      <c r="F218" s="189" t="s">
        <v>229</v>
      </c>
      <c r="G218" s="61" t="s">
        <v>34</v>
      </c>
      <c r="H218" s="67">
        <v>25000</v>
      </c>
      <c r="I218" s="67">
        <v>2000</v>
      </c>
      <c r="J218" s="67">
        <f>H218-I218</f>
        <v>23000</v>
      </c>
      <c r="K218" s="114"/>
    </row>
    <row r="219" spans="1:12" s="4" customFormat="1" ht="40.5" customHeight="1">
      <c r="A219" s="73"/>
      <c r="B219" s="216" t="s">
        <v>559</v>
      </c>
      <c r="C219" s="216"/>
      <c r="D219" s="217"/>
      <c r="E219" s="216"/>
      <c r="F219" s="217"/>
      <c r="G219" s="217"/>
      <c r="H219" s="58">
        <f>SUM(H220,H224,H233,H238,H247,H249,H254)</f>
        <v>985503.21</v>
      </c>
      <c r="I219" s="58">
        <f>SUM(I220,I224,I233,I238,I247,I249,I254)</f>
        <v>9500</v>
      </c>
      <c r="J219" s="58">
        <f>SUM(J220,J224,J233,J238,J247,J249,J254)</f>
        <v>841370.21</v>
      </c>
      <c r="K219" s="112"/>
      <c r="L219" s="17"/>
    </row>
    <row r="220" spans="1:12" s="4" customFormat="1" ht="40.5" customHeight="1">
      <c r="A220" s="72"/>
      <c r="B220" s="216" t="s">
        <v>560</v>
      </c>
      <c r="C220" s="216"/>
      <c r="D220" s="217"/>
      <c r="E220" s="216"/>
      <c r="F220" s="217"/>
      <c r="G220" s="217"/>
      <c r="H220" s="58">
        <f>SUM(H221:H223)</f>
        <v>64669</v>
      </c>
      <c r="I220" s="58">
        <f>SUM(I221:I223)</f>
        <v>0</v>
      </c>
      <c r="J220" s="58">
        <f>SUM(J221:J223)</f>
        <v>64669</v>
      </c>
      <c r="K220" s="112"/>
      <c r="L220" s="17"/>
    </row>
    <row r="221" spans="1:11" s="16" customFormat="1" ht="163.5" customHeight="1">
      <c r="A221" s="73">
        <v>152</v>
      </c>
      <c r="B221" s="190" t="s">
        <v>561</v>
      </c>
      <c r="C221" s="190" t="s">
        <v>562</v>
      </c>
      <c r="D221" s="69" t="s">
        <v>17</v>
      </c>
      <c r="E221" s="190" t="s">
        <v>563</v>
      </c>
      <c r="F221" s="191" t="s">
        <v>65</v>
      </c>
      <c r="G221" s="191" t="s">
        <v>46</v>
      </c>
      <c r="H221" s="192">
        <v>39104</v>
      </c>
      <c r="I221" s="192">
        <v>0</v>
      </c>
      <c r="J221" s="192">
        <f>H221-I221</f>
        <v>39104</v>
      </c>
      <c r="K221" s="206"/>
    </row>
    <row r="222" spans="1:12" s="3" customFormat="1" ht="249" customHeight="1">
      <c r="A222" s="72">
        <v>153</v>
      </c>
      <c r="B222" s="190" t="s">
        <v>564</v>
      </c>
      <c r="C222" s="190" t="s">
        <v>562</v>
      </c>
      <c r="D222" s="69" t="s">
        <v>17</v>
      </c>
      <c r="E222" s="190" t="s">
        <v>565</v>
      </c>
      <c r="F222" s="191" t="s">
        <v>566</v>
      </c>
      <c r="G222" s="191" t="s">
        <v>361</v>
      </c>
      <c r="H222" s="192">
        <v>12365</v>
      </c>
      <c r="I222" s="192">
        <v>0</v>
      </c>
      <c r="J222" s="192">
        <v>12365</v>
      </c>
      <c r="K222" s="206"/>
      <c r="L222" s="118"/>
    </row>
    <row r="223" spans="1:12" s="4" customFormat="1" ht="51.75" customHeight="1">
      <c r="A223" s="59">
        <v>154</v>
      </c>
      <c r="B223" s="66" t="s">
        <v>567</v>
      </c>
      <c r="C223" s="66" t="s">
        <v>568</v>
      </c>
      <c r="D223" s="69" t="s">
        <v>17</v>
      </c>
      <c r="E223" s="66" t="s">
        <v>569</v>
      </c>
      <c r="F223" s="102" t="s">
        <v>566</v>
      </c>
      <c r="G223" s="138" t="s">
        <v>34</v>
      </c>
      <c r="H223" s="67">
        <v>13200</v>
      </c>
      <c r="I223" s="67">
        <v>0</v>
      </c>
      <c r="J223" s="67">
        <v>13200</v>
      </c>
      <c r="K223" s="158"/>
      <c r="L223" s="159"/>
    </row>
    <row r="224" spans="1:12" s="7" customFormat="1" ht="33" customHeight="1">
      <c r="A224" s="147"/>
      <c r="B224" s="226" t="s">
        <v>570</v>
      </c>
      <c r="C224" s="226"/>
      <c r="D224" s="227"/>
      <c r="E224" s="226"/>
      <c r="F224" s="227"/>
      <c r="G224" s="227"/>
      <c r="H224" s="58">
        <f>SUM(H225:H232)</f>
        <v>257245</v>
      </c>
      <c r="I224" s="58">
        <f>SUM(I225:I232)</f>
        <v>2500</v>
      </c>
      <c r="J224" s="58">
        <f>SUM(J225:J232)</f>
        <v>254745</v>
      </c>
      <c r="K224" s="207"/>
      <c r="L224" s="17"/>
    </row>
    <row r="225" spans="1:11" s="7" customFormat="1" ht="69" customHeight="1">
      <c r="A225" s="69">
        <v>155</v>
      </c>
      <c r="B225" s="62" t="s">
        <v>571</v>
      </c>
      <c r="C225" s="62" t="s">
        <v>572</v>
      </c>
      <c r="D225" s="61" t="s">
        <v>23</v>
      </c>
      <c r="E225" s="62" t="s">
        <v>573</v>
      </c>
      <c r="F225" s="61" t="s">
        <v>566</v>
      </c>
      <c r="G225" s="61" t="s">
        <v>121</v>
      </c>
      <c r="H225" s="65">
        <v>16677</v>
      </c>
      <c r="I225" s="65">
        <v>2300</v>
      </c>
      <c r="J225" s="65">
        <f>H225-I225</f>
        <v>14377</v>
      </c>
      <c r="K225" s="113"/>
    </row>
    <row r="226" spans="1:43" s="10" customFormat="1" ht="45.75" customHeight="1">
      <c r="A226" s="69">
        <v>156</v>
      </c>
      <c r="B226" s="62" t="s">
        <v>574</v>
      </c>
      <c r="C226" s="62" t="s">
        <v>572</v>
      </c>
      <c r="D226" s="61" t="s">
        <v>17</v>
      </c>
      <c r="E226" s="62" t="s">
        <v>575</v>
      </c>
      <c r="F226" s="61" t="s">
        <v>65</v>
      </c>
      <c r="G226" s="61" t="s">
        <v>156</v>
      </c>
      <c r="H226" s="65">
        <v>840</v>
      </c>
      <c r="I226" s="65">
        <v>0</v>
      </c>
      <c r="J226" s="65">
        <v>840</v>
      </c>
      <c r="K226" s="113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</row>
    <row r="227" spans="1:43" s="11" customFormat="1" ht="38.25" customHeight="1">
      <c r="A227" s="69">
        <v>157</v>
      </c>
      <c r="B227" s="62" t="s">
        <v>576</v>
      </c>
      <c r="C227" s="62" t="s">
        <v>572</v>
      </c>
      <c r="D227" s="61" t="s">
        <v>17</v>
      </c>
      <c r="E227" s="62" t="s">
        <v>577</v>
      </c>
      <c r="F227" s="61" t="s">
        <v>65</v>
      </c>
      <c r="G227" s="61" t="s">
        <v>156</v>
      </c>
      <c r="H227" s="65">
        <v>840</v>
      </c>
      <c r="I227" s="65">
        <v>0</v>
      </c>
      <c r="J227" s="65">
        <v>840</v>
      </c>
      <c r="K227" s="113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</row>
    <row r="228" spans="1:43" s="11" customFormat="1" ht="52.5" customHeight="1">
      <c r="A228" s="69">
        <v>158</v>
      </c>
      <c r="B228" s="62" t="s">
        <v>578</v>
      </c>
      <c r="C228" s="62" t="s">
        <v>579</v>
      </c>
      <c r="D228" s="61" t="s">
        <v>17</v>
      </c>
      <c r="E228" s="62" t="s">
        <v>580</v>
      </c>
      <c r="F228" s="61" t="s">
        <v>65</v>
      </c>
      <c r="G228" s="61" t="s">
        <v>432</v>
      </c>
      <c r="H228" s="65">
        <v>738</v>
      </c>
      <c r="I228" s="65">
        <v>200</v>
      </c>
      <c r="J228" s="65">
        <v>538</v>
      </c>
      <c r="K228" s="113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</row>
    <row r="229" spans="1:43" s="7" customFormat="1" ht="60.75" customHeight="1">
      <c r="A229" s="69">
        <v>159</v>
      </c>
      <c r="B229" s="62" t="s">
        <v>581</v>
      </c>
      <c r="C229" s="62" t="s">
        <v>582</v>
      </c>
      <c r="D229" s="61" t="s">
        <v>32</v>
      </c>
      <c r="E229" s="62" t="s">
        <v>583</v>
      </c>
      <c r="F229" s="61" t="s">
        <v>65</v>
      </c>
      <c r="G229" s="61" t="s">
        <v>46</v>
      </c>
      <c r="H229" s="65">
        <v>1950</v>
      </c>
      <c r="I229" s="65">
        <v>0</v>
      </c>
      <c r="J229" s="65">
        <v>1950</v>
      </c>
      <c r="K229" s="113"/>
      <c r="L229" s="17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</row>
    <row r="230" spans="1:43" s="42" customFormat="1" ht="36.75" customHeight="1">
      <c r="A230" s="69">
        <v>160</v>
      </c>
      <c r="B230" s="60" t="s">
        <v>584</v>
      </c>
      <c r="C230" s="60" t="s">
        <v>582</v>
      </c>
      <c r="D230" s="61" t="s">
        <v>112</v>
      </c>
      <c r="E230" s="60" t="s">
        <v>585</v>
      </c>
      <c r="F230" s="63" t="s">
        <v>65</v>
      </c>
      <c r="G230" s="70" t="s">
        <v>586</v>
      </c>
      <c r="H230" s="65">
        <v>30000</v>
      </c>
      <c r="I230" s="65">
        <v>0</v>
      </c>
      <c r="J230" s="65">
        <v>30000</v>
      </c>
      <c r="K230" s="116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:43" s="4" customFormat="1" ht="66.75" customHeight="1">
      <c r="A231" s="69">
        <v>161</v>
      </c>
      <c r="B231" s="62" t="s">
        <v>587</v>
      </c>
      <c r="C231" s="62" t="s">
        <v>588</v>
      </c>
      <c r="D231" s="61" t="s">
        <v>17</v>
      </c>
      <c r="E231" s="62" t="s">
        <v>589</v>
      </c>
      <c r="F231" s="61" t="s">
        <v>65</v>
      </c>
      <c r="G231" s="61" t="s">
        <v>34</v>
      </c>
      <c r="H231" s="65">
        <v>6200</v>
      </c>
      <c r="I231" s="65">
        <v>0</v>
      </c>
      <c r="J231" s="65">
        <v>6200</v>
      </c>
      <c r="K231" s="113"/>
      <c r="L231" s="203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</row>
    <row r="232" spans="1:43" s="27" customFormat="1" ht="70.5" customHeight="1">
      <c r="A232" s="69">
        <v>162</v>
      </c>
      <c r="B232" s="152" t="s">
        <v>590</v>
      </c>
      <c r="C232" s="152" t="s">
        <v>591</v>
      </c>
      <c r="D232" s="193" t="s">
        <v>32</v>
      </c>
      <c r="E232" s="152" t="s">
        <v>592</v>
      </c>
      <c r="F232" s="194" t="s">
        <v>209</v>
      </c>
      <c r="G232" s="146" t="s">
        <v>46</v>
      </c>
      <c r="H232" s="120">
        <v>200000</v>
      </c>
      <c r="I232" s="120">
        <v>0</v>
      </c>
      <c r="J232" s="120">
        <v>200000</v>
      </c>
      <c r="K232" s="163"/>
      <c r="L232" s="164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</row>
    <row r="233" spans="1:11" ht="42.75" customHeight="1">
      <c r="A233" s="72"/>
      <c r="B233" s="216" t="s">
        <v>593</v>
      </c>
      <c r="C233" s="216"/>
      <c r="D233" s="217"/>
      <c r="E233" s="216"/>
      <c r="F233" s="217"/>
      <c r="G233" s="217"/>
      <c r="H233" s="65">
        <f>SUM(H234:H237)</f>
        <v>39456.21</v>
      </c>
      <c r="I233" s="65">
        <f>SUM(I234:I237)</f>
        <v>0</v>
      </c>
      <c r="J233" s="65">
        <f>SUM(J234:J237)</f>
        <v>39456.21</v>
      </c>
      <c r="K233" s="208"/>
    </row>
    <row r="234" spans="1:11" s="43" customFormat="1" ht="58.5" customHeight="1">
      <c r="A234" s="72">
        <v>163</v>
      </c>
      <c r="B234" s="75" t="s">
        <v>594</v>
      </c>
      <c r="C234" s="75" t="s">
        <v>595</v>
      </c>
      <c r="D234" s="69" t="s">
        <v>17</v>
      </c>
      <c r="E234" s="75" t="s">
        <v>596</v>
      </c>
      <c r="F234" s="137" t="s">
        <v>65</v>
      </c>
      <c r="G234" s="61" t="s">
        <v>156</v>
      </c>
      <c r="H234" s="65">
        <v>2849</v>
      </c>
      <c r="I234" s="65">
        <v>0</v>
      </c>
      <c r="J234" s="65">
        <v>2849</v>
      </c>
      <c r="K234" s="113"/>
    </row>
    <row r="235" spans="1:11" s="43" customFormat="1" ht="58.5" customHeight="1">
      <c r="A235" s="72">
        <v>164</v>
      </c>
      <c r="B235" s="75" t="s">
        <v>597</v>
      </c>
      <c r="C235" s="75" t="s">
        <v>404</v>
      </c>
      <c r="D235" s="69" t="s">
        <v>17</v>
      </c>
      <c r="E235" s="75" t="s">
        <v>598</v>
      </c>
      <c r="F235" s="137" t="s">
        <v>65</v>
      </c>
      <c r="G235" s="61" t="s">
        <v>34</v>
      </c>
      <c r="H235" s="65">
        <v>32407.21</v>
      </c>
      <c r="I235" s="65">
        <v>0</v>
      </c>
      <c r="J235" s="65">
        <f>H235-I235</f>
        <v>32407.21</v>
      </c>
      <c r="K235" s="113"/>
    </row>
    <row r="236" spans="1:11" s="11" customFormat="1" ht="48.75" customHeight="1">
      <c r="A236" s="72">
        <v>165</v>
      </c>
      <c r="B236" s="78" t="s">
        <v>599</v>
      </c>
      <c r="C236" s="78" t="s">
        <v>600</v>
      </c>
      <c r="D236" s="61" t="s">
        <v>17</v>
      </c>
      <c r="E236" s="78" t="s">
        <v>601</v>
      </c>
      <c r="F236" s="80" t="s">
        <v>65</v>
      </c>
      <c r="G236" s="64" t="s">
        <v>532</v>
      </c>
      <c r="H236" s="65">
        <v>1700</v>
      </c>
      <c r="I236" s="65">
        <v>0</v>
      </c>
      <c r="J236" s="65">
        <v>1700</v>
      </c>
      <c r="K236" s="113"/>
    </row>
    <row r="237" spans="1:11" s="11" customFormat="1" ht="56.25" customHeight="1">
      <c r="A237" s="72">
        <v>166</v>
      </c>
      <c r="B237" s="195" t="s">
        <v>602</v>
      </c>
      <c r="C237" s="196" t="s">
        <v>603</v>
      </c>
      <c r="D237" s="197" t="s">
        <v>32</v>
      </c>
      <c r="E237" s="196" t="s">
        <v>604</v>
      </c>
      <c r="F237" s="59" t="s">
        <v>209</v>
      </c>
      <c r="G237" s="198">
        <v>2019</v>
      </c>
      <c r="H237" s="199">
        <v>2500</v>
      </c>
      <c r="I237" s="209">
        <v>0</v>
      </c>
      <c r="J237" s="114">
        <v>2500</v>
      </c>
      <c r="K237" s="113"/>
    </row>
    <row r="238" spans="1:12" s="4" customFormat="1" ht="46.5" customHeight="1">
      <c r="A238" s="139"/>
      <c r="B238" s="224" t="s">
        <v>605</v>
      </c>
      <c r="C238" s="224"/>
      <c r="D238" s="225"/>
      <c r="E238" s="224"/>
      <c r="F238" s="225"/>
      <c r="G238" s="225"/>
      <c r="H238" s="140">
        <f>SUM(H239:H246)</f>
        <v>475105</v>
      </c>
      <c r="I238" s="140">
        <f>SUM(I239:I246)</f>
        <v>5000</v>
      </c>
      <c r="J238" s="140">
        <f>SUM(J239:J246)</f>
        <v>470105</v>
      </c>
      <c r="K238" s="160"/>
      <c r="L238" s="161"/>
    </row>
    <row r="239" spans="1:12" s="44" customFormat="1" ht="63.75" customHeight="1">
      <c r="A239" s="73">
        <v>167</v>
      </c>
      <c r="B239" s="62" t="s">
        <v>606</v>
      </c>
      <c r="C239" s="62" t="s">
        <v>607</v>
      </c>
      <c r="D239" s="61" t="s">
        <v>17</v>
      </c>
      <c r="E239" s="62" t="s">
        <v>608</v>
      </c>
      <c r="F239" s="61" t="s">
        <v>229</v>
      </c>
      <c r="G239" s="61" t="s">
        <v>141</v>
      </c>
      <c r="H239" s="65">
        <f>6900+895</f>
        <v>7795</v>
      </c>
      <c r="I239" s="65">
        <v>0</v>
      </c>
      <c r="J239" s="65">
        <f>6900+895</f>
        <v>7795</v>
      </c>
      <c r="K239" s="113"/>
      <c r="L239" s="26"/>
    </row>
    <row r="240" spans="1:12" s="37" customFormat="1" ht="43.5" customHeight="1">
      <c r="A240" s="72">
        <v>168</v>
      </c>
      <c r="B240" s="60" t="s">
        <v>609</v>
      </c>
      <c r="C240" s="60" t="s">
        <v>364</v>
      </c>
      <c r="D240" s="69" t="s">
        <v>112</v>
      </c>
      <c r="E240" s="60" t="s">
        <v>610</v>
      </c>
      <c r="F240" s="63" t="s">
        <v>65</v>
      </c>
      <c r="G240" s="137" t="s">
        <v>46</v>
      </c>
      <c r="H240" s="200">
        <v>50000</v>
      </c>
      <c r="I240" s="157">
        <v>0</v>
      </c>
      <c r="J240" s="200">
        <v>50000</v>
      </c>
      <c r="K240" s="210"/>
      <c r="L240" s="211"/>
    </row>
    <row r="241" spans="1:12" s="7" customFormat="1" ht="55.5" customHeight="1">
      <c r="A241" s="73">
        <v>169</v>
      </c>
      <c r="B241" s="93" t="s">
        <v>611</v>
      </c>
      <c r="C241" s="94" t="s">
        <v>612</v>
      </c>
      <c r="D241" s="61" t="s">
        <v>17</v>
      </c>
      <c r="E241" s="93" t="s">
        <v>613</v>
      </c>
      <c r="F241" s="95" t="s">
        <v>65</v>
      </c>
      <c r="G241" s="96" t="s">
        <v>66</v>
      </c>
      <c r="H241" s="97">
        <v>50000</v>
      </c>
      <c r="I241" s="97">
        <v>5000</v>
      </c>
      <c r="J241" s="97">
        <f>H241-I241</f>
        <v>45000</v>
      </c>
      <c r="K241" s="116"/>
      <c r="L241" s="124"/>
    </row>
    <row r="242" spans="1:11" s="17" customFormat="1" ht="45.75" customHeight="1">
      <c r="A242" s="72">
        <v>170</v>
      </c>
      <c r="B242" s="60" t="s">
        <v>614</v>
      </c>
      <c r="C242" s="60" t="s">
        <v>615</v>
      </c>
      <c r="D242" s="61" t="s">
        <v>17</v>
      </c>
      <c r="E242" s="60" t="s">
        <v>616</v>
      </c>
      <c r="F242" s="69" t="s">
        <v>65</v>
      </c>
      <c r="G242" s="137" t="s">
        <v>46</v>
      </c>
      <c r="H242" s="65">
        <v>20000</v>
      </c>
      <c r="I242" s="65">
        <v>0</v>
      </c>
      <c r="J242" s="65">
        <v>20000</v>
      </c>
      <c r="K242" s="65"/>
    </row>
    <row r="243" spans="1:12" s="44" customFormat="1" ht="54.75" customHeight="1">
      <c r="A243" s="73">
        <v>171</v>
      </c>
      <c r="B243" s="60" t="s">
        <v>617</v>
      </c>
      <c r="C243" s="60" t="s">
        <v>618</v>
      </c>
      <c r="D243" s="61" t="s">
        <v>17</v>
      </c>
      <c r="E243" s="60" t="s">
        <v>619</v>
      </c>
      <c r="F243" s="63" t="s">
        <v>65</v>
      </c>
      <c r="G243" s="137" t="s">
        <v>109</v>
      </c>
      <c r="H243" s="65">
        <v>50000</v>
      </c>
      <c r="I243" s="65">
        <v>0</v>
      </c>
      <c r="J243" s="65">
        <v>50000</v>
      </c>
      <c r="K243" s="116"/>
      <c r="L243" s="2"/>
    </row>
    <row r="244" spans="1:12" s="16" customFormat="1" ht="52.5" customHeight="1">
      <c r="A244" s="72">
        <v>172</v>
      </c>
      <c r="B244" s="62" t="s">
        <v>620</v>
      </c>
      <c r="C244" s="62" t="s">
        <v>621</v>
      </c>
      <c r="D244" s="63" t="s">
        <v>32</v>
      </c>
      <c r="E244" s="62" t="s">
        <v>622</v>
      </c>
      <c r="F244" s="61" t="s">
        <v>65</v>
      </c>
      <c r="G244" s="61" t="s">
        <v>46</v>
      </c>
      <c r="H244" s="65">
        <v>184500</v>
      </c>
      <c r="I244" s="65">
        <v>0</v>
      </c>
      <c r="J244" s="65">
        <v>184500</v>
      </c>
      <c r="K244" s="113"/>
      <c r="L244" s="118"/>
    </row>
    <row r="245" spans="1:12" s="4" customFormat="1" ht="51" customHeight="1">
      <c r="A245" s="73">
        <v>173</v>
      </c>
      <c r="B245" s="167" t="s">
        <v>623</v>
      </c>
      <c r="C245" s="62" t="s">
        <v>364</v>
      </c>
      <c r="D245" s="63" t="s">
        <v>32</v>
      </c>
      <c r="E245" s="167" t="s">
        <v>624</v>
      </c>
      <c r="F245" s="64" t="s">
        <v>229</v>
      </c>
      <c r="G245" s="61" t="s">
        <v>46</v>
      </c>
      <c r="H245" s="65">
        <f>(9000-500)*12.5+500*12</f>
        <v>112250</v>
      </c>
      <c r="I245" s="65">
        <v>0</v>
      </c>
      <c r="J245" s="65">
        <f>(9000-500)*12.5+500*12</f>
        <v>112250</v>
      </c>
      <c r="K245" s="113"/>
      <c r="L245" s="17"/>
    </row>
    <row r="246" spans="1:12" s="4" customFormat="1" ht="48" customHeight="1">
      <c r="A246" s="72">
        <v>174</v>
      </c>
      <c r="B246" s="167" t="s">
        <v>625</v>
      </c>
      <c r="C246" s="62" t="s">
        <v>626</v>
      </c>
      <c r="D246" s="63" t="s">
        <v>32</v>
      </c>
      <c r="E246" s="167" t="s">
        <v>627</v>
      </c>
      <c r="F246" s="64" t="s">
        <v>65</v>
      </c>
      <c r="G246" s="61" t="s">
        <v>409</v>
      </c>
      <c r="H246" s="65">
        <v>560</v>
      </c>
      <c r="I246" s="65">
        <v>0</v>
      </c>
      <c r="J246" s="65">
        <v>560</v>
      </c>
      <c r="K246" s="113"/>
      <c r="L246" s="17"/>
    </row>
    <row r="247" spans="1:12" s="7" customFormat="1" ht="34.5" customHeight="1">
      <c r="A247" s="72"/>
      <c r="B247" s="236" t="s">
        <v>628</v>
      </c>
      <c r="C247" s="236"/>
      <c r="D247" s="237"/>
      <c r="E247" s="236"/>
      <c r="F247" s="237"/>
      <c r="G247" s="237"/>
      <c r="H247" s="97">
        <v>134633</v>
      </c>
      <c r="I247" s="97"/>
      <c r="J247" s="97"/>
      <c r="K247" s="116"/>
      <c r="L247" s="124"/>
    </row>
    <row r="248" spans="1:12" s="7" customFormat="1" ht="87.75" customHeight="1">
      <c r="A248" s="72">
        <v>175</v>
      </c>
      <c r="B248" s="93" t="s">
        <v>629</v>
      </c>
      <c r="C248" s="94" t="s">
        <v>630</v>
      </c>
      <c r="D248" s="61" t="s">
        <v>23</v>
      </c>
      <c r="E248" s="93" t="s">
        <v>631</v>
      </c>
      <c r="F248" s="95" t="s">
        <v>630</v>
      </c>
      <c r="G248" s="61" t="s">
        <v>46</v>
      </c>
      <c r="H248" s="97">
        <v>127128</v>
      </c>
      <c r="I248" s="97">
        <v>0</v>
      </c>
      <c r="J248" s="97">
        <v>127138</v>
      </c>
      <c r="K248" s="116"/>
      <c r="L248" s="124"/>
    </row>
    <row r="249" spans="1:12" s="7" customFormat="1" ht="33.75" customHeight="1">
      <c r="A249" s="72"/>
      <c r="B249" s="236" t="s">
        <v>632</v>
      </c>
      <c r="C249" s="236"/>
      <c r="D249" s="237"/>
      <c r="E249" s="236"/>
      <c r="F249" s="237"/>
      <c r="G249" s="237"/>
      <c r="H249" s="97">
        <f>SUM(H250:H251)</f>
        <v>11695</v>
      </c>
      <c r="I249" s="97">
        <f>SUM(I250:I251)</f>
        <v>2000</v>
      </c>
      <c r="J249" s="97">
        <f>SUM(J250:J251)</f>
        <v>9695</v>
      </c>
      <c r="K249" s="116"/>
      <c r="L249" s="124"/>
    </row>
    <row r="250" spans="1:43" s="2" customFormat="1" ht="97.5" customHeight="1">
      <c r="A250" s="73">
        <v>176</v>
      </c>
      <c r="B250" s="195" t="s">
        <v>633</v>
      </c>
      <c r="C250" s="201" t="s">
        <v>603</v>
      </c>
      <c r="D250" s="197" t="s">
        <v>32</v>
      </c>
      <c r="E250" s="201" t="s">
        <v>634</v>
      </c>
      <c r="F250" s="197" t="s">
        <v>229</v>
      </c>
      <c r="G250" s="197" t="s">
        <v>49</v>
      </c>
      <c r="H250" s="202">
        <f>15*200</f>
        <v>3000</v>
      </c>
      <c r="I250" s="212">
        <v>0</v>
      </c>
      <c r="J250" s="212">
        <v>3000</v>
      </c>
      <c r="K250" s="113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</row>
    <row r="251" spans="1:43" s="7" customFormat="1" ht="42.75" customHeight="1">
      <c r="A251" s="72">
        <v>177</v>
      </c>
      <c r="B251" s="62" t="s">
        <v>635</v>
      </c>
      <c r="C251" s="62"/>
      <c r="D251" s="61"/>
      <c r="E251" s="62"/>
      <c r="F251" s="61"/>
      <c r="G251" s="61"/>
      <c r="H251" s="65">
        <f>SUM(H252:H254)</f>
        <v>8695</v>
      </c>
      <c r="I251" s="65">
        <f>SUM(I252:I254)</f>
        <v>2000</v>
      </c>
      <c r="J251" s="65">
        <f>SUM(J252:J254)</f>
        <v>6695</v>
      </c>
      <c r="K251" s="113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</row>
    <row r="252" spans="1:12" s="7" customFormat="1" ht="42.75" customHeight="1">
      <c r="A252" s="72"/>
      <c r="B252" s="94" t="s">
        <v>636</v>
      </c>
      <c r="C252" s="94" t="s">
        <v>603</v>
      </c>
      <c r="D252" s="102" t="s">
        <v>17</v>
      </c>
      <c r="E252" s="94" t="s">
        <v>637</v>
      </c>
      <c r="F252" s="102" t="s">
        <v>165</v>
      </c>
      <c r="G252" s="102" t="s">
        <v>160</v>
      </c>
      <c r="H252" s="67">
        <v>4495</v>
      </c>
      <c r="I252" s="67">
        <v>2000</v>
      </c>
      <c r="J252" s="67">
        <f>H252-I252</f>
        <v>2495</v>
      </c>
      <c r="K252" s="116"/>
      <c r="L252" s="213">
        <v>1500</v>
      </c>
    </row>
    <row r="253" spans="1:12" s="7" customFormat="1" ht="73.5" customHeight="1">
      <c r="A253" s="72"/>
      <c r="B253" s="101" t="s">
        <v>638</v>
      </c>
      <c r="C253" s="101" t="s">
        <v>639</v>
      </c>
      <c r="D253" s="102" t="s">
        <v>32</v>
      </c>
      <c r="E253" s="101" t="s">
        <v>640</v>
      </c>
      <c r="F253" s="102" t="s">
        <v>229</v>
      </c>
      <c r="G253" s="102">
        <v>2016</v>
      </c>
      <c r="H253" s="67">
        <v>1500</v>
      </c>
      <c r="I253" s="67">
        <v>0</v>
      </c>
      <c r="J253" s="67">
        <v>1500</v>
      </c>
      <c r="K253" s="116"/>
      <c r="L253" s="213"/>
    </row>
    <row r="254" spans="1:12" s="7" customFormat="1" ht="42.75" customHeight="1">
      <c r="A254" s="72"/>
      <c r="B254" s="238" t="s">
        <v>641</v>
      </c>
      <c r="C254" s="238"/>
      <c r="D254" s="239"/>
      <c r="E254" s="238"/>
      <c r="F254" s="239"/>
      <c r="G254" s="239"/>
      <c r="H254" s="67">
        <f>SUM(H255:H256)</f>
        <v>2700</v>
      </c>
      <c r="I254" s="67">
        <f>SUM(I255:I256)</f>
        <v>0</v>
      </c>
      <c r="J254" s="67">
        <f>SUM(J255:J256)</f>
        <v>2700</v>
      </c>
      <c r="K254" s="116"/>
      <c r="L254" s="213"/>
    </row>
    <row r="255" spans="1:11" s="4" customFormat="1" ht="97.5" customHeight="1">
      <c r="A255" s="59">
        <v>178</v>
      </c>
      <c r="B255" s="66" t="s">
        <v>642</v>
      </c>
      <c r="C255" s="66" t="s">
        <v>643</v>
      </c>
      <c r="D255" s="69" t="s">
        <v>17</v>
      </c>
      <c r="E255" s="66" t="s">
        <v>644</v>
      </c>
      <c r="F255" s="69" t="s">
        <v>566</v>
      </c>
      <c r="G255" s="102" t="s">
        <v>49</v>
      </c>
      <c r="H255" s="67">
        <v>2500</v>
      </c>
      <c r="I255" s="67">
        <v>0</v>
      </c>
      <c r="J255" s="67">
        <v>2500</v>
      </c>
      <c r="K255" s="136"/>
    </row>
    <row r="256" spans="1:12" s="7" customFormat="1" ht="45" customHeight="1">
      <c r="A256" s="59">
        <v>179</v>
      </c>
      <c r="B256" s="66" t="s">
        <v>645</v>
      </c>
      <c r="C256" s="66" t="s">
        <v>646</v>
      </c>
      <c r="D256" s="69"/>
      <c r="E256" s="66" t="s">
        <v>647</v>
      </c>
      <c r="F256" s="69" t="s">
        <v>566</v>
      </c>
      <c r="G256" s="102">
        <v>2016</v>
      </c>
      <c r="H256" s="67">
        <v>200</v>
      </c>
      <c r="I256" s="67">
        <v>0</v>
      </c>
      <c r="J256" s="67">
        <v>200</v>
      </c>
      <c r="K256" s="136"/>
      <c r="L256" s="17"/>
    </row>
    <row r="257" spans="1:43" s="17" customFormat="1" ht="36.75" customHeight="1">
      <c r="A257" s="59">
        <v>180</v>
      </c>
      <c r="B257" s="240" t="s">
        <v>648</v>
      </c>
      <c r="C257" s="240"/>
      <c r="D257" s="241"/>
      <c r="E257" s="240"/>
      <c r="F257" s="241"/>
      <c r="G257" s="241"/>
      <c r="H257" s="67">
        <f>SUM(H258:H259)</f>
        <v>9000</v>
      </c>
      <c r="I257" s="67">
        <f>SUM(I258:I259)</f>
        <v>0</v>
      </c>
      <c r="J257" s="67">
        <f>SUM(J258:J259)</f>
        <v>9000</v>
      </c>
      <c r="K257" s="65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</row>
    <row r="258" spans="1:12" s="7" customFormat="1" ht="52.5" customHeight="1">
      <c r="A258" s="57"/>
      <c r="B258" s="60" t="s">
        <v>649</v>
      </c>
      <c r="C258" s="60" t="s">
        <v>369</v>
      </c>
      <c r="D258" s="61" t="s">
        <v>17</v>
      </c>
      <c r="E258" s="60" t="s">
        <v>650</v>
      </c>
      <c r="F258" s="69" t="s">
        <v>65</v>
      </c>
      <c r="G258" s="137"/>
      <c r="H258" s="65">
        <v>8000</v>
      </c>
      <c r="I258" s="157">
        <v>0</v>
      </c>
      <c r="J258" s="65">
        <v>8000</v>
      </c>
      <c r="K258" s="136"/>
      <c r="L258" s="17" t="s">
        <v>528</v>
      </c>
    </row>
    <row r="259" spans="1:12" s="7" customFormat="1" ht="48" customHeight="1">
      <c r="A259" s="59"/>
      <c r="B259" s="60" t="s">
        <v>651</v>
      </c>
      <c r="C259" s="60" t="s">
        <v>369</v>
      </c>
      <c r="D259" s="61" t="s">
        <v>17</v>
      </c>
      <c r="E259" s="60" t="s">
        <v>652</v>
      </c>
      <c r="F259" s="61" t="s">
        <v>229</v>
      </c>
      <c r="G259" s="137"/>
      <c r="H259" s="65">
        <v>1000</v>
      </c>
      <c r="I259" s="157">
        <v>0</v>
      </c>
      <c r="J259" s="65">
        <v>1000</v>
      </c>
      <c r="K259" s="136"/>
      <c r="L259" s="17"/>
    </row>
    <row r="260" spans="1:11" s="33" customFormat="1" ht="54.75" customHeight="1">
      <c r="A260" s="45"/>
      <c r="B260" s="17"/>
      <c r="C260" s="17"/>
      <c r="D260" s="47"/>
      <c r="E260" s="17"/>
      <c r="F260" s="47"/>
      <c r="G260" s="46"/>
      <c r="H260" s="48"/>
      <c r="I260" s="48"/>
      <c r="J260" s="48"/>
      <c r="K260" s="49"/>
    </row>
  </sheetData>
  <sheetProtection/>
  <mergeCells count="38">
    <mergeCell ref="B254:G254"/>
    <mergeCell ref="B257:G257"/>
    <mergeCell ref="B233:G233"/>
    <mergeCell ref="B238:G238"/>
    <mergeCell ref="B247:G247"/>
    <mergeCell ref="B249:G249"/>
    <mergeCell ref="B210:G210"/>
    <mergeCell ref="B219:G219"/>
    <mergeCell ref="B220:G220"/>
    <mergeCell ref="B224:G224"/>
    <mergeCell ref="B192:G192"/>
    <mergeCell ref="B196:G196"/>
    <mergeCell ref="B200:G200"/>
    <mergeCell ref="B201:G201"/>
    <mergeCell ref="B172:G172"/>
    <mergeCell ref="B181:G181"/>
    <mergeCell ref="B188:G188"/>
    <mergeCell ref="B190:G190"/>
    <mergeCell ref="B143:G143"/>
    <mergeCell ref="B144:G144"/>
    <mergeCell ref="B149:G149"/>
    <mergeCell ref="B154:G154"/>
    <mergeCell ref="B115:G115"/>
    <mergeCell ref="B122:G122"/>
    <mergeCell ref="B126:G126"/>
    <mergeCell ref="B127:G127"/>
    <mergeCell ref="B96:G96"/>
    <mergeCell ref="B100:G100"/>
    <mergeCell ref="B101:G101"/>
    <mergeCell ref="B109:G109"/>
    <mergeCell ref="B41:G41"/>
    <mergeCell ref="B49:G49"/>
    <mergeCell ref="B60:G60"/>
    <mergeCell ref="B89:G89"/>
    <mergeCell ref="B2:G2"/>
    <mergeCell ref="B3:G3"/>
    <mergeCell ref="B4:G4"/>
    <mergeCell ref="B32:G32"/>
  </mergeCells>
  <printOptions horizontalCentered="1"/>
  <pageMargins left="0.15694444444444444" right="0.15694444444444444" top="0.7083333333333334" bottom="0.39375" header="0.3145833333333333" footer="0.15694444444444444"/>
  <pageSetup horizontalDpi="600" verticalDpi="600" orientation="landscape" paperSize="9" scale="70" r:id="rId1"/>
  <headerFooter alignWithMargins="0">
    <oddHeader>&amp;L&amp;"黑体,常规"&amp;14附件：&amp;C&amp;"方正小标宋_GBK,常规"&amp;18昌江黎族自治县“十三五”时期计划建设项目&amp;R
单位：万元</oddHeader>
    <oddFooter>&amp;C&amp;"宋体"&amp;12第 &amp;P 页，共 &amp;N 页</oddFooter>
  </headerFooter>
  <rowBreaks count="1" manualBreakCount="1">
    <brk id="1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发改委收发员</dc:creator>
  <cp:keywords/>
  <dc:description/>
  <cp:lastModifiedBy>发改委收发员</cp:lastModifiedBy>
  <cp:lastPrinted>2016-12-21T03:07:32Z</cp:lastPrinted>
  <dcterms:created xsi:type="dcterms:W3CDTF">2016-01-07T08:03:32Z</dcterms:created>
  <dcterms:modified xsi:type="dcterms:W3CDTF">2016-12-21T03:12:40Z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