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4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<sst xmlns="http://schemas.openxmlformats.org/spreadsheetml/2006/main" count="49" uniqueCount="46">
  <si>
    <t>昌江黎族自治县2020年下半年公开招聘事业单位工作人员拟聘用人员名单</t>
  </si>
  <si>
    <t>制表单位：昌江黎族自治县人力资源和社会保障局                                                    日期：2020年12月25日</t>
  </si>
  <si>
    <t>序号</t>
  </si>
  <si>
    <t xml:space="preserve">报考岗位
	</t>
  </si>
  <si>
    <t xml:space="preserve">姓名
	</t>
  </si>
  <si>
    <t xml:space="preserve">性别
	</t>
  </si>
  <si>
    <t xml:space="preserve">准考证号码
	</t>
  </si>
  <si>
    <t>招聘岗位数</t>
  </si>
  <si>
    <t>学历</t>
  </si>
  <si>
    <t>学士学位</t>
  </si>
  <si>
    <t>所学专业</t>
  </si>
  <si>
    <t>毕业院校</t>
  </si>
  <si>
    <t>专业技术资格</t>
  </si>
  <si>
    <t>综合成绩
（笔试成绩60%+面试成绩40%）</t>
  </si>
  <si>
    <t>排名</t>
  </si>
  <si>
    <t>备注</t>
  </si>
  <si>
    <t>昌江黎族自治县劳动人事争议仲裁院管理岗</t>
  </si>
  <si>
    <t>101010100202</t>
  </si>
  <si>
    <t>昌江黎族自治县票据监管中心管理岗</t>
  </si>
  <si>
    <t>101010101030</t>
  </si>
  <si>
    <t>中共昌江黎族自治县委党校专业技术岗</t>
  </si>
  <si>
    <t>101010101919</t>
  </si>
  <si>
    <t>昌江黎族自治县融媒体中心总编室专业技术岗</t>
  </si>
  <si>
    <t>101010102229</t>
  </si>
  <si>
    <t>昌江黎族自治县融媒体中心新闻部专业技术岗</t>
  </si>
  <si>
    <t>101010102705</t>
  </si>
  <si>
    <t>昌江黎族自治县退役军人服务中心管理岗</t>
  </si>
  <si>
    <t>101010102723</t>
  </si>
  <si>
    <t>昌江黎族自治县生态环境监测站专业技术岗</t>
  </si>
  <si>
    <t>101010102820</t>
  </si>
  <si>
    <t>101010102805</t>
  </si>
  <si>
    <t>昌江黎族自治县叉河镇农业服务中心专业技术岗</t>
  </si>
  <si>
    <t>101010102910</t>
  </si>
  <si>
    <t>昌江黎族自治县昌化镇农业服务中心专业技术岗1</t>
  </si>
  <si>
    <t>101010103014</t>
  </si>
  <si>
    <t>101010103101</t>
  </si>
  <si>
    <t>昌江黎族自治县十月田镇农业服务中心畜牧兽医站专业技术岗</t>
  </si>
  <si>
    <t>101010103212</t>
  </si>
  <si>
    <t>昌江黎族自治县七叉镇农业服务中心专业技术岗</t>
  </si>
  <si>
    <t>101010103312</t>
  </si>
  <si>
    <t>101010103306</t>
  </si>
  <si>
    <t>替补</t>
  </si>
  <si>
    <t>昌江黎族自治县七叉镇社会事务服务中心管理岗2</t>
  </si>
  <si>
    <t>101010103429</t>
  </si>
  <si>
    <t>昌江黎族自治县乌烈镇农业服务中心专业技术岗2</t>
  </si>
  <si>
    <t>101010103510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</si>
</sst>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_);[Red]\(0.0\)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仿宋_GB2312"/>
      <charset val="134"/>
    </font>
    <font>
      <b/>
      <sz val="10"/>
      <color theme="1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/>
    <xf numFmtId="0" fontId="0" fillId="12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13" applyNumberFormat="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H4" sqref="H4"/>
    </sheetView>
  </sheetViews>
  <sheetFormatPr defaultColWidth="9" defaultRowHeight="13.5"/>
  <cols>
    <col min="1" max="1" width="6.5" customWidth="1"/>
    <col min="2" max="2" width="19.5" customWidth="1"/>
    <col min="3" max="3" width="7.5" customWidth="1"/>
    <col min="4" max="4" width="5.25" customWidth="1"/>
    <col min="5" max="5" width="11.25" customWidth="1"/>
    <col min="6" max="7" width="5.75" customWidth="1"/>
    <col min="8" max="8" width="9.125" customWidth="1"/>
    <col min="9" max="9" width="15.25" customWidth="1"/>
    <col min="10" max="10" width="18.75" customWidth="1"/>
    <col min="11" max="11" width="8.375" customWidth="1"/>
    <col min="12" max="12" width="10" customWidth="1"/>
    <col min="13" max="13" width="7.125" customWidth="1"/>
    <col min="14" max="14" width="6.75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3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58" customHeight="1" spans="1:1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7" t="s">
        <v>13</v>
      </c>
      <c r="M3" s="8" t="s">
        <v>14</v>
      </c>
      <c r="N3" s="3" t="s">
        <v>15</v>
      </c>
    </row>
    <row r="4" ht="49" customHeight="1" spans="1:14">
      <c r="A4" s="3">
        <v>1</v>
      </c>
      <c r="B4" s="3" t="s">
        <v>16</v>
      </c>
      <c r="C4" s="3" t="str">
        <f>"庄丽倩"</f>
        <v>庄丽倩</v>
      </c>
      <c r="D4" s="3" t="str">
        <f>"女"</f>
        <v>女</v>
      </c>
      <c r="E4" s="5" t="s">
        <v>17</v>
      </c>
      <c r="F4" s="3">
        <v>1</v>
      </c>
      <c r="G4" s="3" t="str">
        <f t="shared" ref="G4:G15" si="0">"本科"</f>
        <v>本科</v>
      </c>
      <c r="H4" s="3" t="str">
        <f t="shared" ref="H4:H11" si="1">"学士"</f>
        <v>学士</v>
      </c>
      <c r="I4" s="3" t="str">
        <f>"法学专业"</f>
        <v>法学专业</v>
      </c>
      <c r="J4" s="3" t="str">
        <f>"海南师范大学"</f>
        <v>海南师范大学</v>
      </c>
      <c r="K4" s="3" t="str">
        <f t="shared" ref="K4:K9" si="2">"无"</f>
        <v>无</v>
      </c>
      <c r="L4" s="9">
        <v>67.708</v>
      </c>
      <c r="M4" s="10">
        <v>1</v>
      </c>
      <c r="N4" s="3"/>
    </row>
    <row r="5" ht="49" customHeight="1" spans="1:14">
      <c r="A5" s="3">
        <v>2</v>
      </c>
      <c r="B5" s="3" t="s">
        <v>18</v>
      </c>
      <c r="C5" s="3" t="str">
        <f>"文聪"</f>
        <v>文聪</v>
      </c>
      <c r="D5" s="3" t="str">
        <f t="shared" ref="D5:D8" si="3">"男"</f>
        <v>男</v>
      </c>
      <c r="E5" s="5" t="s">
        <v>19</v>
      </c>
      <c r="F5" s="3">
        <v>1</v>
      </c>
      <c r="G5" s="3" t="str">
        <f t="shared" si="0"/>
        <v>本科</v>
      </c>
      <c r="H5" s="3" t="str">
        <f t="shared" si="1"/>
        <v>学士</v>
      </c>
      <c r="I5" s="3" t="str">
        <f>"信息与计算科学"</f>
        <v>信息与计算科学</v>
      </c>
      <c r="J5" s="3" t="str">
        <f>"湖南工学院"</f>
        <v>湖南工学院</v>
      </c>
      <c r="K5" s="3" t="str">
        <f t="shared" si="2"/>
        <v>无</v>
      </c>
      <c r="L5" s="9">
        <v>69.228</v>
      </c>
      <c r="M5" s="10">
        <v>1</v>
      </c>
      <c r="N5" s="3"/>
    </row>
    <row r="6" ht="49" customHeight="1" spans="1:14">
      <c r="A6" s="3">
        <v>3</v>
      </c>
      <c r="B6" s="3" t="s">
        <v>20</v>
      </c>
      <c r="C6" s="3" t="str">
        <f>"林贵阳"</f>
        <v>林贵阳</v>
      </c>
      <c r="D6" s="3" t="str">
        <f t="shared" si="3"/>
        <v>男</v>
      </c>
      <c r="E6" s="5" t="s">
        <v>21</v>
      </c>
      <c r="F6" s="3">
        <v>1</v>
      </c>
      <c r="G6" s="3" t="str">
        <f t="shared" si="0"/>
        <v>本科</v>
      </c>
      <c r="H6" s="3" t="str">
        <f t="shared" si="1"/>
        <v>学士</v>
      </c>
      <c r="I6" s="3" t="str">
        <f>"社会工作"</f>
        <v>社会工作</v>
      </c>
      <c r="J6" s="3" t="str">
        <f>"中央民族大学"</f>
        <v>中央民族大学</v>
      </c>
      <c r="K6" s="3" t="str">
        <f t="shared" si="2"/>
        <v>无</v>
      </c>
      <c r="L6" s="9">
        <v>67.372</v>
      </c>
      <c r="M6" s="10">
        <v>1</v>
      </c>
      <c r="N6" s="3"/>
    </row>
    <row r="7" ht="49" customHeight="1" spans="1:14">
      <c r="A7" s="3">
        <v>4</v>
      </c>
      <c r="B7" s="3" t="s">
        <v>22</v>
      </c>
      <c r="C7" s="3" t="str">
        <f>"卢彬"</f>
        <v>卢彬</v>
      </c>
      <c r="D7" s="3" t="str">
        <f t="shared" si="3"/>
        <v>男</v>
      </c>
      <c r="E7" s="5" t="s">
        <v>23</v>
      </c>
      <c r="F7" s="3">
        <v>1</v>
      </c>
      <c r="G7" s="3" t="str">
        <f t="shared" si="0"/>
        <v>本科</v>
      </c>
      <c r="H7" s="3" t="str">
        <f t="shared" si="1"/>
        <v>学士</v>
      </c>
      <c r="I7" s="3" t="str">
        <f>"汉语言文学"</f>
        <v>汉语言文学</v>
      </c>
      <c r="J7" s="3" t="str">
        <f>"江西师范大学"</f>
        <v>江西师范大学</v>
      </c>
      <c r="K7" s="3" t="str">
        <f t="shared" si="2"/>
        <v>无</v>
      </c>
      <c r="L7" s="9">
        <v>66.212</v>
      </c>
      <c r="M7" s="10">
        <v>1</v>
      </c>
      <c r="N7" s="3"/>
    </row>
    <row r="8" ht="49" customHeight="1" spans="1:14">
      <c r="A8" s="3">
        <v>5</v>
      </c>
      <c r="B8" s="3" t="s">
        <v>24</v>
      </c>
      <c r="C8" s="3" t="str">
        <f>"陈晨"</f>
        <v>陈晨</v>
      </c>
      <c r="D8" s="3" t="str">
        <f t="shared" si="3"/>
        <v>男</v>
      </c>
      <c r="E8" s="5" t="s">
        <v>25</v>
      </c>
      <c r="F8" s="3">
        <v>1</v>
      </c>
      <c r="G8" s="3" t="str">
        <f t="shared" si="0"/>
        <v>本科</v>
      </c>
      <c r="H8" s="3" t="str">
        <f t="shared" si="1"/>
        <v>学士</v>
      </c>
      <c r="I8" s="3" t="str">
        <f>"广告学"</f>
        <v>广告学</v>
      </c>
      <c r="J8" s="3" t="str">
        <f>"湖南工业大学"</f>
        <v>湖南工业大学</v>
      </c>
      <c r="K8" s="3" t="str">
        <f t="shared" si="2"/>
        <v>无</v>
      </c>
      <c r="L8" s="9">
        <v>65.188</v>
      </c>
      <c r="M8" s="10">
        <v>1</v>
      </c>
      <c r="N8" s="3"/>
    </row>
    <row r="9" ht="49" customHeight="1" spans="1:14">
      <c r="A9" s="3">
        <v>6</v>
      </c>
      <c r="B9" s="3" t="s">
        <v>26</v>
      </c>
      <c r="C9" s="3" t="str">
        <f>"钟周芹"</f>
        <v>钟周芹</v>
      </c>
      <c r="D9" s="3" t="str">
        <f>"女"</f>
        <v>女</v>
      </c>
      <c r="E9" s="5" t="s">
        <v>27</v>
      </c>
      <c r="F9" s="3">
        <v>1</v>
      </c>
      <c r="G9" s="3" t="str">
        <f t="shared" si="0"/>
        <v>本科</v>
      </c>
      <c r="H9" s="3" t="str">
        <f t="shared" si="1"/>
        <v>学士</v>
      </c>
      <c r="I9" s="3" t="str">
        <f>"汉语国际教育"</f>
        <v>汉语国际教育</v>
      </c>
      <c r="J9" s="3" t="str">
        <f>"海南热带海洋学院"</f>
        <v>海南热带海洋学院</v>
      </c>
      <c r="K9" s="3" t="str">
        <f t="shared" si="2"/>
        <v>无</v>
      </c>
      <c r="L9" s="9">
        <v>60.092</v>
      </c>
      <c r="M9" s="10">
        <v>1</v>
      </c>
      <c r="N9" s="3"/>
    </row>
    <row r="10" ht="49" customHeight="1" spans="1:14">
      <c r="A10" s="3">
        <v>7</v>
      </c>
      <c r="B10" s="3" t="s">
        <v>28</v>
      </c>
      <c r="C10" s="3" t="str">
        <f>"邓冠帜"</f>
        <v>邓冠帜</v>
      </c>
      <c r="D10" s="3" t="str">
        <f t="shared" ref="D10:D18" si="4">"男"</f>
        <v>男</v>
      </c>
      <c r="E10" s="5" t="s">
        <v>29</v>
      </c>
      <c r="F10" s="3">
        <v>2</v>
      </c>
      <c r="G10" s="3" t="str">
        <f t="shared" si="0"/>
        <v>本科</v>
      </c>
      <c r="H10" s="3" t="str">
        <f t="shared" si="1"/>
        <v>学士</v>
      </c>
      <c r="I10" s="3" t="str">
        <f>"环境工程"</f>
        <v>环境工程</v>
      </c>
      <c r="J10" s="3" t="str">
        <f>"三峡大学"</f>
        <v>三峡大学</v>
      </c>
      <c r="K10" s="3" t="str">
        <f>"环境工程助理工程师"</f>
        <v>环境工程助理工程师</v>
      </c>
      <c r="L10" s="9">
        <v>63.32</v>
      </c>
      <c r="M10" s="10">
        <v>1</v>
      </c>
      <c r="N10" s="3"/>
    </row>
    <row r="11" ht="49" customHeight="1" spans="1:14">
      <c r="A11" s="3">
        <v>8</v>
      </c>
      <c r="B11" s="3" t="s">
        <v>28</v>
      </c>
      <c r="C11" s="3" t="str">
        <f>"陈泓伊"</f>
        <v>陈泓伊</v>
      </c>
      <c r="D11" s="3" t="str">
        <f t="shared" si="4"/>
        <v>男</v>
      </c>
      <c r="E11" s="5" t="s">
        <v>30</v>
      </c>
      <c r="F11" s="3">
        <v>2</v>
      </c>
      <c r="G11" s="3" t="str">
        <f t="shared" si="0"/>
        <v>本科</v>
      </c>
      <c r="H11" s="3" t="str">
        <f t="shared" si="1"/>
        <v>学士</v>
      </c>
      <c r="I11" s="3" t="str">
        <f>"环境工程"</f>
        <v>环境工程</v>
      </c>
      <c r="J11" s="3" t="str">
        <f>"武汉生物工程学院"</f>
        <v>武汉生物工程学院</v>
      </c>
      <c r="K11" s="3" t="str">
        <f>"初级专业技术资格证书"</f>
        <v>初级专业技术资格证书</v>
      </c>
      <c r="L11" s="9">
        <v>61.252</v>
      </c>
      <c r="M11" s="10">
        <v>2</v>
      </c>
      <c r="N11" s="3"/>
    </row>
    <row r="12" ht="49" customHeight="1" spans="1:14">
      <c r="A12" s="3">
        <v>9</v>
      </c>
      <c r="B12" s="3" t="s">
        <v>31</v>
      </c>
      <c r="C12" s="3" t="str">
        <f>"王国志"</f>
        <v>王国志</v>
      </c>
      <c r="D12" s="3" t="str">
        <f t="shared" si="4"/>
        <v>男</v>
      </c>
      <c r="E12" s="5" t="s">
        <v>32</v>
      </c>
      <c r="F12" s="3">
        <v>1</v>
      </c>
      <c r="G12" s="3" t="str">
        <f t="shared" si="0"/>
        <v>本科</v>
      </c>
      <c r="H12" s="3" t="str">
        <f t="shared" ref="H12:H18" si="5">"无"</f>
        <v>无</v>
      </c>
      <c r="I12" s="3" t="str">
        <f>"植物保护"</f>
        <v>植物保护</v>
      </c>
      <c r="J12" s="3" t="str">
        <f t="shared" ref="J12:J15" si="6">"海南大学"</f>
        <v>海南大学</v>
      </c>
      <c r="K12" s="3" t="str">
        <f t="shared" ref="K12:K19" si="7">"无"</f>
        <v>无</v>
      </c>
      <c r="L12" s="9">
        <v>59.48</v>
      </c>
      <c r="M12" s="10">
        <v>1</v>
      </c>
      <c r="N12" s="3"/>
    </row>
    <row r="13" ht="49" customHeight="1" spans="1:14">
      <c r="A13" s="3">
        <v>10</v>
      </c>
      <c r="B13" s="3" t="s">
        <v>33</v>
      </c>
      <c r="C13" s="3" t="str">
        <f>"李琼亮"</f>
        <v>李琼亮</v>
      </c>
      <c r="D13" s="3" t="str">
        <f t="shared" si="4"/>
        <v>男</v>
      </c>
      <c r="E13" s="5" t="s">
        <v>34</v>
      </c>
      <c r="F13" s="3">
        <v>2</v>
      </c>
      <c r="G13" s="3" t="str">
        <f t="shared" si="0"/>
        <v>本科</v>
      </c>
      <c r="H13" s="3" t="str">
        <f>"学士"</f>
        <v>学士</v>
      </c>
      <c r="I13" s="3" t="str">
        <f>"园艺"</f>
        <v>园艺</v>
      </c>
      <c r="J13" s="3" t="str">
        <f t="shared" si="6"/>
        <v>海南大学</v>
      </c>
      <c r="K13" s="3" t="str">
        <f t="shared" si="7"/>
        <v>无</v>
      </c>
      <c r="L13" s="9">
        <v>67.972</v>
      </c>
      <c r="M13" s="10">
        <v>1</v>
      </c>
      <c r="N13" s="3"/>
    </row>
    <row r="14" ht="49" customHeight="1" spans="1:14">
      <c r="A14" s="3">
        <v>11</v>
      </c>
      <c r="B14" s="3" t="s">
        <v>33</v>
      </c>
      <c r="C14" s="3" t="str">
        <f>"黄顺海"</f>
        <v>黄顺海</v>
      </c>
      <c r="D14" s="3" t="str">
        <f t="shared" si="4"/>
        <v>男</v>
      </c>
      <c r="E14" s="5" t="s">
        <v>35</v>
      </c>
      <c r="F14" s="3">
        <v>2</v>
      </c>
      <c r="G14" s="3" t="str">
        <f t="shared" si="0"/>
        <v>本科</v>
      </c>
      <c r="H14" s="3" t="str">
        <f>"学士"</f>
        <v>学士</v>
      </c>
      <c r="I14" s="3" t="str">
        <f>"种子科学与工程"</f>
        <v>种子科学与工程</v>
      </c>
      <c r="J14" s="3" t="str">
        <f>"安徽农业大学"</f>
        <v>安徽农业大学</v>
      </c>
      <c r="K14" s="3" t="str">
        <f t="shared" si="7"/>
        <v>无</v>
      </c>
      <c r="L14" s="9">
        <v>67.428</v>
      </c>
      <c r="M14" s="10">
        <v>2</v>
      </c>
      <c r="N14" s="3"/>
    </row>
    <row r="15" ht="49" customHeight="1" spans="1:14">
      <c r="A15" s="3">
        <v>12</v>
      </c>
      <c r="B15" s="3" t="s">
        <v>36</v>
      </c>
      <c r="C15" s="3" t="str">
        <f>"陈超"</f>
        <v>陈超</v>
      </c>
      <c r="D15" s="3" t="str">
        <f t="shared" si="4"/>
        <v>男</v>
      </c>
      <c r="E15" s="5" t="s">
        <v>37</v>
      </c>
      <c r="F15" s="3">
        <v>1</v>
      </c>
      <c r="G15" s="3" t="str">
        <f t="shared" si="0"/>
        <v>本科</v>
      </c>
      <c r="H15" s="3" t="str">
        <f t="shared" si="5"/>
        <v>无</v>
      </c>
      <c r="I15" s="3" t="str">
        <f>"动物科学"</f>
        <v>动物科学</v>
      </c>
      <c r="J15" s="3" t="str">
        <f t="shared" si="6"/>
        <v>海南大学</v>
      </c>
      <c r="K15" s="3" t="str">
        <f t="shared" si="7"/>
        <v>无</v>
      </c>
      <c r="L15" s="9">
        <v>63.188</v>
      </c>
      <c r="M15" s="10">
        <v>1</v>
      </c>
      <c r="N15" s="3"/>
    </row>
    <row r="16" ht="49" customHeight="1" spans="1:14">
      <c r="A16" s="3">
        <v>13</v>
      </c>
      <c r="B16" s="3" t="s">
        <v>38</v>
      </c>
      <c r="C16" s="3" t="str">
        <f>"陈万仁"</f>
        <v>陈万仁</v>
      </c>
      <c r="D16" s="3" t="str">
        <f t="shared" si="4"/>
        <v>男</v>
      </c>
      <c r="E16" s="5" t="s">
        <v>39</v>
      </c>
      <c r="F16" s="3">
        <v>2</v>
      </c>
      <c r="G16" s="3" t="str">
        <f>"大专"</f>
        <v>大专</v>
      </c>
      <c r="H16" s="3" t="str">
        <f t="shared" si="5"/>
        <v>无</v>
      </c>
      <c r="I16" s="3" t="str">
        <f>"园林技术"</f>
        <v>园林技术</v>
      </c>
      <c r="J16" s="3" t="str">
        <f>"黄冈职业技术学院"</f>
        <v>黄冈职业技术学院</v>
      </c>
      <c r="K16" s="3" t="str">
        <f t="shared" si="7"/>
        <v>无</v>
      </c>
      <c r="L16" s="9">
        <v>63.772</v>
      </c>
      <c r="M16" s="10">
        <v>1</v>
      </c>
      <c r="N16" s="3"/>
    </row>
    <row r="17" ht="49" customHeight="1" spans="1:14">
      <c r="A17" s="3">
        <v>14</v>
      </c>
      <c r="B17" s="3" t="s">
        <v>38</v>
      </c>
      <c r="C17" s="3" t="str">
        <f>"王泽明"</f>
        <v>王泽明</v>
      </c>
      <c r="D17" s="3" t="str">
        <f t="shared" si="4"/>
        <v>男</v>
      </c>
      <c r="E17" s="5" t="s">
        <v>40</v>
      </c>
      <c r="F17" s="6">
        <v>2</v>
      </c>
      <c r="G17" s="3" t="str">
        <f>"本科"</f>
        <v>本科</v>
      </c>
      <c r="H17" s="3" t="str">
        <f t="shared" si="5"/>
        <v>无</v>
      </c>
      <c r="I17" s="3" t="str">
        <f>"园艺"</f>
        <v>园艺</v>
      </c>
      <c r="J17" s="3" t="str">
        <f>"海南大学"</f>
        <v>海南大学</v>
      </c>
      <c r="K17" s="3" t="str">
        <f t="shared" si="7"/>
        <v>无</v>
      </c>
      <c r="L17" s="9">
        <v>58.8</v>
      </c>
      <c r="M17" s="11">
        <v>3</v>
      </c>
      <c r="N17" s="3" t="s">
        <v>41</v>
      </c>
    </row>
    <row r="18" ht="49" customHeight="1" spans="1:14">
      <c r="A18" s="3">
        <v>15</v>
      </c>
      <c r="B18" s="3" t="s">
        <v>42</v>
      </c>
      <c r="C18" s="3" t="str">
        <f>"练伟洋"</f>
        <v>练伟洋</v>
      </c>
      <c r="D18" s="3" t="str">
        <f t="shared" si="4"/>
        <v>男</v>
      </c>
      <c r="E18" s="5" t="s">
        <v>43</v>
      </c>
      <c r="F18" s="3">
        <v>1</v>
      </c>
      <c r="G18" s="3" t="str">
        <f>"大专"</f>
        <v>大专</v>
      </c>
      <c r="H18" s="3" t="str">
        <f t="shared" si="5"/>
        <v>无</v>
      </c>
      <c r="I18" s="3" t="str">
        <f>"工程造价"</f>
        <v>工程造价</v>
      </c>
      <c r="J18" s="3" t="str">
        <f>"海口经济学院"</f>
        <v>海口经济学院</v>
      </c>
      <c r="K18" s="3" t="str">
        <f t="shared" si="7"/>
        <v>无</v>
      </c>
      <c r="L18" s="9">
        <v>62.64</v>
      </c>
      <c r="M18" s="10">
        <v>1</v>
      </c>
      <c r="N18" s="3"/>
    </row>
    <row r="19" ht="49" customHeight="1" spans="1:14">
      <c r="A19" s="3">
        <v>16</v>
      </c>
      <c r="B19" s="3" t="s">
        <v>44</v>
      </c>
      <c r="C19" s="3" t="str">
        <f>"林玉恒"</f>
        <v>林玉恒</v>
      </c>
      <c r="D19" s="3" t="str">
        <f>"女"</f>
        <v>女</v>
      </c>
      <c r="E19" s="5" t="s">
        <v>45</v>
      </c>
      <c r="F19" s="3">
        <v>1</v>
      </c>
      <c r="G19" s="3" t="str">
        <f>"本科"</f>
        <v>本科</v>
      </c>
      <c r="H19" s="3" t="str">
        <f>"学士"</f>
        <v>学士</v>
      </c>
      <c r="I19" s="3" t="str">
        <f>"园艺（花卉与景观设计方向）"</f>
        <v>园艺（花卉与景观设计方向）</v>
      </c>
      <c r="J19" s="3" t="str">
        <f>"海南大学"</f>
        <v>海南大学</v>
      </c>
      <c r="K19" s="3" t="str">
        <f t="shared" si="7"/>
        <v>无</v>
      </c>
      <c r="L19" s="9">
        <v>61.72</v>
      </c>
      <c r="M19" s="10">
        <v>1</v>
      </c>
      <c r="N19" s="3"/>
    </row>
  </sheetData>
  <mergeCells count="2">
    <mergeCell ref="A1:N1"/>
    <mergeCell ref="A2:N2"/>
  </mergeCells>
  <pageMargins left="0.66875" right="0.236111111111111" top="0.354166666666667" bottom="0.236111111111111" header="0.275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昌江黎族自治县（石碌镇）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2020-07-13T07:51:00Z</dcterms:created>
  <dcterms:modified xsi:type="dcterms:W3CDTF">2020-12-25T07:09:10Z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